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charlotta_riska_redcross_fi/Documents/Desktop/Osastot/"/>
    </mc:Choice>
  </mc:AlternateContent>
  <xr:revisionPtr revIDLastSave="0" documentId="8_{EC1DE6C7-48A8-4929-882F-2FC062DE276D}" xr6:coauthVersionLast="47" xr6:coauthVersionMax="47" xr10:uidLastSave="{00000000-0000-0000-0000-000000000000}"/>
  <bookViews>
    <workbookView xWindow="-110" yWindow="-110" windowWidth="19420" windowHeight="11500" firstSheet="1" activeTab="4" xr2:uid="{00000000-000D-0000-FFFF-FFFF00000000}"/>
  </bookViews>
  <sheets>
    <sheet name="Palkkalaskelma" sheetId="13" r:id="rId1"/>
    <sheet name="Kok.lisä 0 vuotta" sheetId="12" r:id="rId2"/>
    <sheet name="Kok.lisä 3 vuotta" sheetId="10" r:id="rId3"/>
    <sheet name="Kok.lisä 6 vuotta" sheetId="9" r:id="rId4"/>
    <sheet name="Kok.lisä 9 vuotta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7" l="1"/>
  <c r="C7" i="7"/>
  <c r="C9" i="7"/>
  <c r="C11" i="7"/>
  <c r="C10" i="7"/>
  <c r="C12" i="7"/>
  <c r="C13" i="7"/>
  <c r="C14" i="7"/>
  <c r="C15" i="7"/>
  <c r="C17" i="7"/>
  <c r="C16" i="7"/>
  <c r="C18" i="7"/>
  <c r="C20" i="7"/>
  <c r="C19" i="7"/>
  <c r="C21" i="7"/>
  <c r="C23" i="7"/>
  <c r="C22" i="7"/>
  <c r="C24" i="7"/>
  <c r="C8" i="9"/>
  <c r="C7" i="9"/>
  <c r="C9" i="9"/>
  <c r="C11" i="9"/>
  <c r="C10" i="9"/>
  <c r="C12" i="9"/>
  <c r="C13" i="9"/>
  <c r="C17" i="9"/>
  <c r="C14" i="9"/>
  <c r="C15" i="9"/>
  <c r="C16" i="9"/>
  <c r="C18" i="9"/>
  <c r="C20" i="9"/>
  <c r="C19" i="9"/>
  <c r="C21" i="9"/>
  <c r="C23" i="9"/>
  <c r="C22" i="9"/>
  <c r="C20" i="10"/>
  <c r="C17" i="10"/>
  <c r="C8" i="10"/>
  <c r="C7" i="10"/>
  <c r="C9" i="10"/>
  <c r="C11" i="10"/>
  <c r="C10" i="10"/>
  <c r="C12" i="10"/>
  <c r="C13" i="10"/>
  <c r="C14" i="10"/>
  <c r="C15" i="10"/>
  <c r="C16" i="10"/>
  <c r="C18" i="10"/>
  <c r="C19" i="10"/>
  <c r="C23" i="10"/>
  <c r="C21" i="10"/>
  <c r="C22" i="10"/>
  <c r="C24" i="10"/>
  <c r="C24" i="9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24" i="12"/>
  <c r="C11" i="13" l="1"/>
  <c r="E18" i="13" s="1"/>
  <c r="E19" i="13" l="1"/>
  <c r="E27" i="13" s="1"/>
  <c r="E28" i="13" s="1"/>
  <c r="D18" i="13"/>
  <c r="E32" i="13" l="1"/>
  <c r="E33" i="13" s="1"/>
  <c r="E21" i="13"/>
  <c r="E22" i="13"/>
  <c r="D19" i="13"/>
  <c r="D22" i="13" s="1"/>
  <c r="D21" i="13" l="1"/>
  <c r="D27" i="13"/>
  <c r="D28" i="13" s="1"/>
  <c r="F28" i="13" s="1"/>
  <c r="E36" i="13"/>
  <c r="E23" i="13"/>
  <c r="D36" i="13" l="1"/>
  <c r="D32" i="13"/>
  <c r="F32" i="13" s="1"/>
  <c r="D23" i="13"/>
  <c r="D33" i="13" l="1"/>
  <c r="F33" i="13" s="1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E22" i="12" l="1"/>
  <c r="E20" i="12"/>
  <c r="E7" i="12"/>
  <c r="E17" i="12"/>
  <c r="E23" i="12"/>
  <c r="E9" i="12" l="1"/>
  <c r="F9" i="12" s="1"/>
  <c r="E14" i="12"/>
  <c r="H14" i="12" s="1"/>
  <c r="J14" i="12" s="1"/>
  <c r="E24" i="12"/>
  <c r="G24" i="12" s="1"/>
  <c r="I24" i="12" s="1"/>
  <c r="E8" i="12"/>
  <c r="F8" i="12" s="1"/>
  <c r="E11" i="12"/>
  <c r="F11" i="12" s="1"/>
  <c r="E16" i="12"/>
  <c r="F16" i="12" s="1"/>
  <c r="E19" i="12"/>
  <c r="G19" i="12" s="1"/>
  <c r="I19" i="12" s="1"/>
  <c r="E15" i="12"/>
  <c r="H15" i="12" s="1"/>
  <c r="J15" i="12" s="1"/>
  <c r="F17" i="12"/>
  <c r="F20" i="12"/>
  <c r="F23" i="12"/>
  <c r="F22" i="12"/>
  <c r="F7" i="12"/>
  <c r="E12" i="12"/>
  <c r="F12" i="12" s="1"/>
  <c r="E18" i="12"/>
  <c r="G18" i="12" s="1"/>
  <c r="E10" i="12"/>
  <c r="F10" i="12" s="1"/>
  <c r="E21" i="12"/>
  <c r="H21" i="12" s="1"/>
  <c r="E13" i="12"/>
  <c r="F13" i="12" s="1"/>
  <c r="H17" i="12"/>
  <c r="J17" i="12" s="1"/>
  <c r="G17" i="12"/>
  <c r="I17" i="12" s="1"/>
  <c r="G20" i="12"/>
  <c r="I20" i="12" s="1"/>
  <c r="H20" i="12"/>
  <c r="J20" i="12" s="1"/>
  <c r="G23" i="12"/>
  <c r="I23" i="12" s="1"/>
  <c r="H23" i="12"/>
  <c r="J23" i="12" s="1"/>
  <c r="G7" i="12"/>
  <c r="I7" i="12" s="1"/>
  <c r="H7" i="12"/>
  <c r="J7" i="12" s="1"/>
  <c r="H22" i="12"/>
  <c r="J22" i="12" s="1"/>
  <c r="G22" i="12"/>
  <c r="I22" i="12" s="1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G11" i="12" l="1"/>
  <c r="I11" i="12" s="1"/>
  <c r="G15" i="12"/>
  <c r="I15" i="12" s="1"/>
  <c r="H16" i="12"/>
  <c r="J16" i="12" s="1"/>
  <c r="G16" i="12"/>
  <c r="I16" i="12" s="1"/>
  <c r="G14" i="12"/>
  <c r="I14" i="12" s="1"/>
  <c r="H11" i="12"/>
  <c r="J11" i="12" s="1"/>
  <c r="F19" i="12"/>
  <c r="F15" i="12"/>
  <c r="F14" i="12"/>
  <c r="H9" i="12"/>
  <c r="J9" i="12" s="1"/>
  <c r="G12" i="12"/>
  <c r="I12" i="12" s="1"/>
  <c r="G9" i="12"/>
  <c r="I9" i="12" s="1"/>
  <c r="G8" i="12"/>
  <c r="I8" i="12" s="1"/>
  <c r="F24" i="12"/>
  <c r="H24" i="12"/>
  <c r="J24" i="12" s="1"/>
  <c r="H19" i="12"/>
  <c r="J19" i="12" s="1"/>
  <c r="F18" i="12"/>
  <c r="H8" i="12"/>
  <c r="J8" i="12" s="1"/>
  <c r="F21" i="12"/>
  <c r="H13" i="12"/>
  <c r="J13" i="12" s="1"/>
  <c r="H12" i="12"/>
  <c r="J12" i="12" s="1"/>
  <c r="H18" i="12"/>
  <c r="J18" i="12" s="1"/>
  <c r="G13" i="12"/>
  <c r="I13" i="12" s="1"/>
  <c r="I18" i="12"/>
  <c r="J21" i="12"/>
  <c r="E9" i="10"/>
  <c r="E13" i="10"/>
  <c r="E14" i="10"/>
  <c r="E23" i="10"/>
  <c r="H10" i="12"/>
  <c r="J10" i="12" s="1"/>
  <c r="E23" i="9"/>
  <c r="E12" i="10"/>
  <c r="E22" i="10"/>
  <c r="E24" i="9"/>
  <c r="E17" i="9"/>
  <c r="E17" i="10"/>
  <c r="G10" i="12"/>
  <c r="I10" i="12" s="1"/>
  <c r="E7" i="10"/>
  <c r="E11" i="10"/>
  <c r="E15" i="10"/>
  <c r="E18" i="10"/>
  <c r="E21" i="10"/>
  <c r="G21" i="12"/>
  <c r="I21" i="12" s="1"/>
  <c r="E7" i="9" l="1"/>
  <c r="G7" i="9" s="1"/>
  <c r="I7" i="9" s="1"/>
  <c r="E19" i="9"/>
  <c r="F19" i="9" s="1"/>
  <c r="G18" i="10"/>
  <c r="I18" i="10" s="1"/>
  <c r="F18" i="10"/>
  <c r="H18" i="10"/>
  <c r="J18" i="10" s="1"/>
  <c r="E22" i="9"/>
  <c r="F22" i="9" s="1"/>
  <c r="E20" i="10"/>
  <c r="G20" i="10" s="1"/>
  <c r="H24" i="9"/>
  <c r="J24" i="9" s="1"/>
  <c r="F24" i="9"/>
  <c r="G24" i="9"/>
  <c r="I24" i="9" s="1"/>
  <c r="G12" i="10"/>
  <c r="I12" i="10" s="1"/>
  <c r="F12" i="10"/>
  <c r="H12" i="10"/>
  <c r="J12" i="10" s="1"/>
  <c r="E15" i="9"/>
  <c r="G15" i="9" s="1"/>
  <c r="F17" i="9"/>
  <c r="H17" i="9"/>
  <c r="J17" i="9" s="1"/>
  <c r="G17" i="9"/>
  <c r="I17" i="9" s="1"/>
  <c r="F14" i="10"/>
  <c r="G14" i="10"/>
  <c r="I14" i="10" s="1"/>
  <c r="H14" i="10"/>
  <c r="J14" i="10" s="1"/>
  <c r="G11" i="10"/>
  <c r="I11" i="10" s="1"/>
  <c r="F11" i="10"/>
  <c r="H11" i="10"/>
  <c r="J11" i="10" s="1"/>
  <c r="E14" i="9"/>
  <c r="E8" i="9"/>
  <c r="G9" i="10"/>
  <c r="I9" i="10" s="1"/>
  <c r="F9" i="10"/>
  <c r="H9" i="10"/>
  <c r="J9" i="10" s="1"/>
  <c r="E12" i="9"/>
  <c r="H12" i="9" s="1"/>
  <c r="E10" i="10"/>
  <c r="F10" i="10" s="1"/>
  <c r="E13" i="9"/>
  <c r="G17" i="10"/>
  <c r="I17" i="10" s="1"/>
  <c r="F17" i="10"/>
  <c r="H17" i="10"/>
  <c r="J17" i="10" s="1"/>
  <c r="E9" i="9"/>
  <c r="H9" i="9" s="1"/>
  <c r="F23" i="10"/>
  <c r="G23" i="10"/>
  <c r="I23" i="10" s="1"/>
  <c r="H23" i="10"/>
  <c r="J23" i="10" s="1"/>
  <c r="E21" i="9"/>
  <c r="F21" i="9" s="1"/>
  <c r="H21" i="9"/>
  <c r="E24" i="10"/>
  <c r="H24" i="10" s="1"/>
  <c r="J24" i="10" s="1"/>
  <c r="E19" i="10"/>
  <c r="E16" i="10"/>
  <c r="F16" i="10" s="1"/>
  <c r="E8" i="10"/>
  <c r="G8" i="10" s="1"/>
  <c r="I8" i="10" s="1"/>
  <c r="G21" i="10"/>
  <c r="I21" i="10" s="1"/>
  <c r="F21" i="10"/>
  <c r="H21" i="10"/>
  <c r="J21" i="10" s="1"/>
  <c r="F15" i="10"/>
  <c r="G15" i="10"/>
  <c r="I15" i="10" s="1"/>
  <c r="H15" i="10"/>
  <c r="J15" i="10" s="1"/>
  <c r="G7" i="10"/>
  <c r="I7" i="10" s="1"/>
  <c r="F7" i="10"/>
  <c r="H7" i="10"/>
  <c r="J7" i="10" s="1"/>
  <c r="E18" i="9"/>
  <c r="F18" i="9" s="1"/>
  <c r="E10" i="9"/>
  <c r="G10" i="9" s="1"/>
  <c r="E16" i="9"/>
  <c r="H16" i="9" s="1"/>
  <c r="F22" i="10"/>
  <c r="G22" i="10"/>
  <c r="I22" i="10" s="1"/>
  <c r="H22" i="10"/>
  <c r="J22" i="10" s="1"/>
  <c r="G23" i="9"/>
  <c r="I23" i="9" s="1"/>
  <c r="H23" i="9"/>
  <c r="J23" i="9" s="1"/>
  <c r="F23" i="9"/>
  <c r="E11" i="9"/>
  <c r="G11" i="9" s="1"/>
  <c r="F11" i="9"/>
  <c r="G13" i="10"/>
  <c r="I13" i="10" s="1"/>
  <c r="F13" i="10"/>
  <c r="H13" i="10"/>
  <c r="J13" i="10" s="1"/>
  <c r="E20" i="9"/>
  <c r="H20" i="9" s="1"/>
  <c r="H7" i="9" l="1"/>
  <c r="J7" i="9" s="1"/>
  <c r="G19" i="9"/>
  <c r="I19" i="9" s="1"/>
  <c r="F7" i="9"/>
  <c r="H19" i="9"/>
  <c r="J19" i="9" s="1"/>
  <c r="F12" i="9"/>
  <c r="H10" i="9"/>
  <c r="J10" i="9" s="1"/>
  <c r="F16" i="9"/>
  <c r="G18" i="9"/>
  <c r="I18" i="9" s="1"/>
  <c r="G16" i="10"/>
  <c r="I16" i="10" s="1"/>
  <c r="H20" i="10"/>
  <c r="J20" i="10" s="1"/>
  <c r="G9" i="9"/>
  <c r="I9" i="9" s="1"/>
  <c r="F9" i="9"/>
  <c r="G12" i="9"/>
  <c r="I12" i="9" s="1"/>
  <c r="H15" i="9"/>
  <c r="J15" i="9" s="1"/>
  <c r="I15" i="9"/>
  <c r="F8" i="10"/>
  <c r="H16" i="10"/>
  <c r="J16" i="10" s="1"/>
  <c r="H19" i="10"/>
  <c r="J19" i="10" s="1"/>
  <c r="G13" i="9"/>
  <c r="I13" i="9" s="1"/>
  <c r="J20" i="9"/>
  <c r="F19" i="10"/>
  <c r="F14" i="9"/>
  <c r="G10" i="10"/>
  <c r="I10" i="10" s="1"/>
  <c r="G19" i="10"/>
  <c r="I19" i="10" s="1"/>
  <c r="F8" i="9"/>
  <c r="F20" i="10"/>
  <c r="G24" i="10"/>
  <c r="I24" i="10" s="1"/>
  <c r="F13" i="9"/>
  <c r="G8" i="9"/>
  <c r="I8" i="9" s="1"/>
  <c r="H10" i="10"/>
  <c r="J10" i="10" s="1"/>
  <c r="H22" i="9"/>
  <c r="J22" i="9" s="1"/>
  <c r="F24" i="10"/>
  <c r="H13" i="9"/>
  <c r="J13" i="9" s="1"/>
  <c r="G20" i="9"/>
  <c r="I20" i="9" s="1"/>
  <c r="I11" i="9"/>
  <c r="J16" i="9"/>
  <c r="I10" i="9"/>
  <c r="H8" i="10"/>
  <c r="J8" i="10" s="1"/>
  <c r="J21" i="9"/>
  <c r="G14" i="9"/>
  <c r="I14" i="9" s="1"/>
  <c r="F20" i="9"/>
  <c r="H11" i="9"/>
  <c r="J11" i="9" s="1"/>
  <c r="G16" i="9"/>
  <c r="I16" i="9" s="1"/>
  <c r="F10" i="9"/>
  <c r="H18" i="9"/>
  <c r="J18" i="9" s="1"/>
  <c r="G21" i="9"/>
  <c r="I21" i="9" s="1"/>
  <c r="J9" i="9"/>
  <c r="J12" i="9"/>
  <c r="H8" i="9"/>
  <c r="J8" i="9" s="1"/>
  <c r="H14" i="9"/>
  <c r="J14" i="9" s="1"/>
  <c r="F15" i="9"/>
  <c r="I20" i="10"/>
  <c r="G22" i="9"/>
  <c r="I22" i="9" s="1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E9" i="7" l="1"/>
  <c r="E13" i="7"/>
  <c r="E21" i="7"/>
  <c r="E11" i="7"/>
  <c r="E19" i="7"/>
  <c r="E10" i="7"/>
  <c r="E14" i="7"/>
  <c r="E22" i="7"/>
  <c r="E7" i="7"/>
  <c r="E8" i="7"/>
  <c r="E16" i="7"/>
  <c r="E20" i="7"/>
  <c r="E24" i="7"/>
  <c r="E23" i="7"/>
  <c r="H20" i="7" l="1"/>
  <c r="J20" i="7" s="1"/>
  <c r="F20" i="7"/>
  <c r="G20" i="7"/>
  <c r="I20" i="7" s="1"/>
  <c r="H22" i="7"/>
  <c r="J22" i="7" s="1"/>
  <c r="G22" i="7"/>
  <c r="I22" i="7" s="1"/>
  <c r="F22" i="7"/>
  <c r="H10" i="7"/>
  <c r="J10" i="7" s="1"/>
  <c r="G10" i="7"/>
  <c r="I10" i="7" s="1"/>
  <c r="F10" i="7"/>
  <c r="G19" i="7"/>
  <c r="I19" i="7" s="1"/>
  <c r="H19" i="7"/>
  <c r="J19" i="7" s="1"/>
  <c r="F19" i="7"/>
  <c r="H13" i="7"/>
  <c r="J13" i="7" s="1"/>
  <c r="F13" i="7"/>
  <c r="G13" i="7"/>
  <c r="I13" i="7" s="1"/>
  <c r="E17" i="7"/>
  <c r="G17" i="7" s="1"/>
  <c r="E18" i="7"/>
  <c r="H18" i="7" s="1"/>
  <c r="J18" i="7" s="1"/>
  <c r="E15" i="7"/>
  <c r="E12" i="7"/>
  <c r="F12" i="7" s="1"/>
  <c r="F24" i="7"/>
  <c r="G24" i="7"/>
  <c r="I24" i="7" s="1"/>
  <c r="H24" i="7"/>
  <c r="J24" i="7" s="1"/>
  <c r="G16" i="7"/>
  <c r="I16" i="7" s="1"/>
  <c r="F16" i="7"/>
  <c r="H16" i="7"/>
  <c r="J16" i="7" s="1"/>
  <c r="G8" i="7"/>
  <c r="I8" i="7" s="1"/>
  <c r="F8" i="7"/>
  <c r="H8" i="7"/>
  <c r="J8" i="7" s="1"/>
  <c r="H7" i="7"/>
  <c r="J7" i="7" s="1"/>
  <c r="G7" i="7"/>
  <c r="I7" i="7" s="1"/>
  <c r="F7" i="7"/>
  <c r="H14" i="7"/>
  <c r="J14" i="7" s="1"/>
  <c r="F14" i="7"/>
  <c r="G14" i="7"/>
  <c r="I14" i="7" s="1"/>
  <c r="G23" i="7"/>
  <c r="I23" i="7" s="1"/>
  <c r="H23" i="7"/>
  <c r="J23" i="7" s="1"/>
  <c r="F23" i="7"/>
  <c r="G11" i="7"/>
  <c r="I11" i="7" s="1"/>
  <c r="H11" i="7"/>
  <c r="J11" i="7" s="1"/>
  <c r="F11" i="7"/>
  <c r="H21" i="7"/>
  <c r="J21" i="7" s="1"/>
  <c r="F21" i="7"/>
  <c r="G21" i="7"/>
  <c r="I21" i="7" s="1"/>
  <c r="H9" i="7"/>
  <c r="J9" i="7" s="1"/>
  <c r="F9" i="7"/>
  <c r="G9" i="7"/>
  <c r="I9" i="7" s="1"/>
  <c r="G12" i="7" l="1"/>
  <c r="I12" i="7" s="1"/>
  <c r="F18" i="7"/>
  <c r="F17" i="7"/>
  <c r="H17" i="7"/>
  <c r="J17" i="7" s="1"/>
  <c r="H12" i="7"/>
  <c r="J12" i="7" s="1"/>
  <c r="G15" i="7"/>
  <c r="I15" i="7" s="1"/>
  <c r="H15" i="7"/>
  <c r="J15" i="7" s="1"/>
  <c r="G18" i="7"/>
  <c r="I18" i="7" s="1"/>
  <c r="I17" i="7"/>
  <c r="F15" i="7"/>
</calcChain>
</file>

<file path=xl/sharedStrings.xml><?xml version="1.0" encoding="utf-8"?>
<sst xmlns="http://schemas.openxmlformats.org/spreadsheetml/2006/main" count="80" uniqueCount="40">
  <si>
    <t>Viikkotyöaika</t>
  </si>
  <si>
    <t>Työaika %</t>
  </si>
  <si>
    <t>Kokemuslisä</t>
  </si>
  <si>
    <t>Peruspalkka</t>
  </si>
  <si>
    <t>Palkkaryhmä</t>
  </si>
  <si>
    <t>Lomaraha 2pv</t>
  </si>
  <si>
    <t>Lomaraha 2,5pv</t>
  </si>
  <si>
    <t>Palkka yhteensä 2 päivällä</t>
  </si>
  <si>
    <t>Palkka yhteensä 2,5 päivällä</t>
  </si>
  <si>
    <t>Palkka yhteensä</t>
  </si>
  <si>
    <t>Viikko-työaika</t>
  </si>
  <si>
    <t>KOKEMUSAIKA 0 VUOTTA</t>
  </si>
  <si>
    <t>KOKEMUSAIKA 3 VUOTTA</t>
  </si>
  <si>
    <t>KOKEMUSAIKA 6 VUOTTA</t>
  </si>
  <si>
    <t>KOKEMUSAIKA 9 VUOTTA</t>
  </si>
  <si>
    <t>Kuukausi-palkka</t>
  </si>
  <si>
    <t>Paikallinen erä</t>
  </si>
  <si>
    <t>Viikko-työ-aika</t>
  </si>
  <si>
    <t>Kokemus-lisä</t>
  </si>
  <si>
    <t>VR</t>
  </si>
  <si>
    <t>Palkkatukilaskelman palkka-arvio</t>
  </si>
  <si>
    <t>Kokonaistyöaika</t>
  </si>
  <si>
    <t>Kokemusvuodet</t>
  </si>
  <si>
    <t>3 v</t>
  </si>
  <si>
    <t xml:space="preserve">6v </t>
  </si>
  <si>
    <t>9 v</t>
  </si>
  <si>
    <t>Viikkotyöaika/tunnit</t>
  </si>
  <si>
    <t>Palkkatukiaika kuukausina (kirjoita B 13 ja 14 soluun jakson kuukaudet)</t>
  </si>
  <si>
    <t>2 pv</t>
  </si>
  <si>
    <t>2,5 pv</t>
  </si>
  <si>
    <t>2pv</t>
  </si>
  <si>
    <t>2,5pv</t>
  </si>
  <si>
    <t xml:space="preserve">Työantajamaksu palkasta kuukaudessa </t>
  </si>
  <si>
    <t>Palkka + työnantajamaksut kuukaudessa</t>
  </si>
  <si>
    <t>Lomaraha/kk</t>
  </si>
  <si>
    <t xml:space="preserve">Lomarahan määrä palkkatukijakson yhteeensä </t>
  </si>
  <si>
    <t>Työantajamaksu lomarahasta</t>
  </si>
  <si>
    <t>Lomaraha + työnantajamaksut tukijaksojen aikana yhteensä</t>
  </si>
  <si>
    <t>Työntekijän palkka kk (peruspalkka+kokemus-lisä+ lomaraha)/</t>
  </si>
  <si>
    <t>VR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</si>
</sst>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B]_-;\-* #,##0.00\ [$€-40B]_-;_-* &quot;-&quot;??\ [$€-40B]_-;_-@_-"/>
    <numFmt numFmtId="165" formatCode="_-* #,##0.00\ [$€-1]_-;\-* #,##0.00\ [$€-1]_-;_-* &quot;-&quot;??\ [$€-1]_-;_-@_-"/>
    <numFmt numFmtId="166" formatCode="#,##0.00\ &quot;€&quot;"/>
  </numFmts>
  <fonts count="1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6100"/>
      <name val="Verdana"/>
      <family val="2"/>
    </font>
    <font>
      <sz val="8"/>
      <color theme="1"/>
      <name val="Verdana"/>
      <family val="2"/>
    </font>
    <font>
      <sz val="10"/>
      <color rgb="FF9C570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2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5"/>
      <name val="Verdana"/>
      <family val="2"/>
    </font>
    <font>
      <sz val="10"/>
      <color theme="7" tint="-0.249977111117893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6" borderId="0" applyNumberFormat="0" applyBorder="0" applyAlignment="0" applyProtection="0"/>
  </cellStyleXfs>
  <cellXfs count="123">
    <xf numFmtId="0" fontId="0" fillId="0" borderId="0" xfId="0"/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164" fontId="0" fillId="0" borderId="0" xfId="0" applyNumberFormat="1"/>
    <xf numFmtId="2" fontId="0" fillId="0" borderId="0" xfId="0" applyNumberFormat="1"/>
    <xf numFmtId="0" fontId="0" fillId="0" borderId="0" xfId="0" applyBorder="1"/>
    <xf numFmtId="9" fontId="0" fillId="3" borderId="1" xfId="0" applyNumberFormat="1" applyFill="1" applyBorder="1" applyAlignment="1">
      <alignment horizontal="center" vertical="top"/>
    </xf>
    <xf numFmtId="0" fontId="0" fillId="3" borderId="1" xfId="0" applyNumberFormat="1" applyFill="1" applyBorder="1" applyAlignment="1">
      <alignment horizontal="center" vertical="top"/>
    </xf>
    <xf numFmtId="165" fontId="0" fillId="0" borderId="0" xfId="0" applyNumberFormat="1" applyBorder="1"/>
    <xf numFmtId="0" fontId="0" fillId="0" borderId="1" xfId="0" applyFill="1" applyBorder="1"/>
    <xf numFmtId="10" fontId="0" fillId="0" borderId="1" xfId="1" applyNumberFormat="1" applyFont="1" applyFill="1" applyBorder="1"/>
    <xf numFmtId="164" fontId="0" fillId="0" borderId="1" xfId="0" applyNumberFormat="1" applyFill="1" applyBorder="1"/>
    <xf numFmtId="0" fontId="0" fillId="0" borderId="0" xfId="0" applyFill="1"/>
    <xf numFmtId="164" fontId="2" fillId="4" borderId="1" xfId="2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165" fontId="0" fillId="5" borderId="1" xfId="0" applyNumberFormat="1" applyFill="1" applyBorder="1"/>
    <xf numFmtId="0" fontId="3" fillId="3" borderId="1" xfId="0" applyFont="1" applyFill="1" applyBorder="1" applyAlignment="1">
      <alignment horizontal="center" vertical="top" wrapText="1"/>
    </xf>
    <xf numFmtId="14" fontId="0" fillId="0" borderId="0" xfId="0" applyNumberFormat="1"/>
    <xf numFmtId="0" fontId="8" fillId="0" borderId="0" xfId="0" applyFont="1"/>
    <xf numFmtId="14" fontId="8" fillId="0" borderId="0" xfId="0" applyNumberFormat="1" applyFont="1"/>
    <xf numFmtId="0" fontId="0" fillId="0" borderId="2" xfId="0" applyBorder="1"/>
    <xf numFmtId="9" fontId="0" fillId="0" borderId="3" xfId="0" applyNumberFormat="1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left"/>
    </xf>
    <xf numFmtId="164" fontId="0" fillId="0" borderId="7" xfId="0" applyNumberFormat="1" applyBorder="1"/>
    <xf numFmtId="0" fontId="0" fillId="0" borderId="2" xfId="0" applyBorder="1" applyAlignment="1">
      <alignment horizontal="left"/>
    </xf>
    <xf numFmtId="10" fontId="0" fillId="0" borderId="7" xfId="0" applyNumberFormat="1" applyBorder="1"/>
    <xf numFmtId="0" fontId="0" fillId="0" borderId="8" xfId="0" applyBorder="1" applyAlignment="1">
      <alignment horizontal="left"/>
    </xf>
    <xf numFmtId="10" fontId="0" fillId="0" borderId="9" xfId="0" applyNumberFormat="1" applyBorder="1"/>
    <xf numFmtId="0" fontId="0" fillId="0" borderId="5" xfId="0" applyBorder="1" applyAlignment="1">
      <alignment horizontal="left"/>
    </xf>
    <xf numFmtId="10" fontId="0" fillId="0" borderId="10" xfId="0" applyNumberFormat="1" applyBorder="1"/>
    <xf numFmtId="0" fontId="9" fillId="0" borderId="0" xfId="0" applyFont="1"/>
    <xf numFmtId="0" fontId="9" fillId="7" borderId="7" xfId="2" applyFont="1" applyFill="1" applyBorder="1"/>
    <xf numFmtId="10" fontId="9" fillId="0" borderId="11" xfId="1" applyNumberFormat="1" applyFont="1" applyBorder="1"/>
    <xf numFmtId="0" fontId="9" fillId="0" borderId="0" xfId="0" applyFont="1" applyAlignment="1">
      <alignment wrapText="1"/>
    </xf>
    <xf numFmtId="0" fontId="9" fillId="7" borderId="11" xfId="2" applyFont="1" applyFill="1" applyBorder="1"/>
    <xf numFmtId="0" fontId="9" fillId="7" borderId="0" xfId="2" applyFont="1" applyFill="1"/>
    <xf numFmtId="0" fontId="9" fillId="8" borderId="0" xfId="0" applyFont="1" applyFill="1"/>
    <xf numFmtId="0" fontId="6" fillId="9" borderId="12" xfId="0" applyFont="1" applyFill="1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1" xfId="0" applyBorder="1"/>
    <xf numFmtId="10" fontId="0" fillId="0" borderId="11" xfId="1" applyNumberFormat="1" applyFont="1" applyBorder="1"/>
    <xf numFmtId="164" fontId="0" fillId="0" borderId="11" xfId="0" applyNumberFormat="1" applyBorder="1"/>
    <xf numFmtId="10" fontId="9" fillId="7" borderId="13" xfId="0" applyNumberFormat="1" applyFont="1" applyFill="1" applyBorder="1"/>
    <xf numFmtId="0" fontId="9" fillId="0" borderId="12" xfId="0" applyFont="1" applyBorder="1"/>
    <xf numFmtId="0" fontId="10" fillId="0" borderId="14" xfId="0" applyFont="1" applyBorder="1"/>
    <xf numFmtId="0" fontId="10" fillId="0" borderId="15" xfId="0" applyFont="1" applyBorder="1"/>
    <xf numFmtId="164" fontId="9" fillId="0" borderId="16" xfId="0" applyNumberFormat="1" applyFont="1" applyBorder="1"/>
    <xf numFmtId="164" fontId="9" fillId="0" borderId="17" xfId="0" applyNumberFormat="1" applyFont="1" applyBorder="1"/>
    <xf numFmtId="0" fontId="11" fillId="0" borderId="12" xfId="0" applyFont="1" applyBorder="1" applyAlignment="1">
      <alignment wrapText="1"/>
    </xf>
    <xf numFmtId="0" fontId="0" fillId="0" borderId="14" xfId="0" applyBorder="1"/>
    <xf numFmtId="9" fontId="0" fillId="0" borderId="15" xfId="0" applyNumberFormat="1" applyBorder="1"/>
    <xf numFmtId="164" fontId="0" fillId="10" borderId="16" xfId="0" applyNumberFormat="1" applyFill="1" applyBorder="1"/>
    <xf numFmtId="164" fontId="0" fillId="10" borderId="17" xfId="0" applyNumberFormat="1" applyFill="1" applyBorder="1"/>
    <xf numFmtId="0" fontId="11" fillId="0" borderId="0" xfId="0" applyFont="1" applyAlignment="1">
      <alignment wrapText="1"/>
    </xf>
    <xf numFmtId="9" fontId="0" fillId="0" borderId="0" xfId="0" applyNumberFormat="1"/>
    <xf numFmtId="164" fontId="9" fillId="10" borderId="11" xfId="0" applyNumberFormat="1" applyFont="1" applyFill="1" applyBorder="1"/>
    <xf numFmtId="0" fontId="11" fillId="0" borderId="0" xfId="0" applyFont="1"/>
    <xf numFmtId="9" fontId="0" fillId="0" borderId="18" xfId="0" applyNumberFormat="1" applyBorder="1"/>
    <xf numFmtId="164" fontId="0" fillId="10" borderId="19" xfId="0" applyNumberFormat="1" applyFill="1" applyBorder="1"/>
    <xf numFmtId="164" fontId="0" fillId="10" borderId="20" xfId="0" applyNumberFormat="1" applyFill="1" applyBorder="1"/>
    <xf numFmtId="0" fontId="0" fillId="0" borderId="0" xfId="0" applyAlignment="1">
      <alignment wrapText="1"/>
    </xf>
    <xf numFmtId="0" fontId="0" fillId="8" borderId="19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0" borderId="22" xfId="0" applyBorder="1"/>
    <xf numFmtId="164" fontId="4" fillId="6" borderId="1" xfId="3" applyNumberFormat="1" applyBorder="1"/>
    <xf numFmtId="0" fontId="0" fillId="0" borderId="22" xfId="0" applyBorder="1" applyAlignment="1">
      <alignment wrapText="1"/>
    </xf>
    <xf numFmtId="164" fontId="9" fillId="0" borderId="1" xfId="0" applyNumberFormat="1" applyFont="1" applyBorder="1"/>
    <xf numFmtId="164" fontId="9" fillId="0" borderId="23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0" fontId="0" fillId="0" borderId="23" xfId="0" applyBorder="1"/>
    <xf numFmtId="9" fontId="0" fillId="0" borderId="11" xfId="0" applyNumberFormat="1" applyBorder="1"/>
    <xf numFmtId="164" fontId="9" fillId="11" borderId="11" xfId="0" applyNumberFormat="1" applyFont="1" applyFill="1" applyBorder="1"/>
    <xf numFmtId="164" fontId="9" fillId="0" borderId="11" xfId="0" applyNumberFormat="1" applyFont="1" applyBorder="1"/>
    <xf numFmtId="164" fontId="0" fillId="11" borderId="24" xfId="0" applyNumberFormat="1" applyFill="1" applyBorder="1"/>
    <xf numFmtId="164" fontId="0" fillId="11" borderId="25" xfId="0" applyNumberFormat="1" applyFill="1" applyBorder="1"/>
    <xf numFmtId="0" fontId="0" fillId="0" borderId="26" xfId="0" applyBorder="1"/>
    <xf numFmtId="0" fontId="0" fillId="0" borderId="18" xfId="0" applyBorder="1"/>
    <xf numFmtId="164" fontId="0" fillId="0" borderId="19" xfId="0" applyNumberFormat="1" applyBorder="1"/>
    <xf numFmtId="164" fontId="0" fillId="0" borderId="21" xfId="0" applyNumberFormat="1" applyBorder="1"/>
    <xf numFmtId="0" fontId="9" fillId="0" borderId="12" xfId="0" applyFont="1" applyBorder="1" applyAlignment="1">
      <alignment wrapText="1"/>
    </xf>
    <xf numFmtId="164" fontId="9" fillId="8" borderId="16" xfId="3" applyNumberFormat="1" applyFont="1" applyFill="1" applyBorder="1"/>
    <xf numFmtId="164" fontId="9" fillId="8" borderId="17" xfId="3" applyNumberFormat="1" applyFont="1" applyFill="1" applyBorder="1"/>
    <xf numFmtId="9" fontId="0" fillId="0" borderId="18" xfId="1" applyFont="1" applyBorder="1"/>
    <xf numFmtId="164" fontId="4" fillId="8" borderId="19" xfId="3" applyNumberFormat="1" applyFill="1" applyBorder="1"/>
    <xf numFmtId="164" fontId="4" fillId="8" borderId="20" xfId="3" applyNumberFormat="1" applyFill="1" applyBorder="1"/>
    <xf numFmtId="9" fontId="0" fillId="0" borderId="0" xfId="1" applyFont="1"/>
    <xf numFmtId="164" fontId="4" fillId="8" borderId="0" xfId="3" applyNumberFormat="1" applyFill="1"/>
    <xf numFmtId="0" fontId="7" fillId="0" borderId="0" xfId="0" applyFont="1"/>
    <xf numFmtId="0" fontId="5" fillId="8" borderId="0" xfId="0" applyFont="1" applyFill="1" applyAlignment="1">
      <alignment wrapText="1"/>
    </xf>
    <xf numFmtId="0" fontId="7" fillId="0" borderId="0" xfId="0" applyFont="1" applyAlignment="1">
      <alignment wrapText="1"/>
    </xf>
    <xf numFmtId="10" fontId="7" fillId="0" borderId="0" xfId="1" applyNumberFormat="1" applyFont="1"/>
    <xf numFmtId="164" fontId="7" fillId="0" borderId="0" xfId="0" applyNumberFormat="1" applyFont="1"/>
    <xf numFmtId="10" fontId="7" fillId="8" borderId="0" xfId="1" applyNumberFormat="1" applyFont="1" applyFill="1"/>
    <xf numFmtId="166" fontId="7" fillId="0" borderId="0" xfId="0" applyNumberFormat="1" applyFont="1"/>
    <xf numFmtId="10" fontId="7" fillId="8" borderId="0" xfId="0" applyNumberFormat="1" applyFont="1" applyFill="1"/>
    <xf numFmtId="9" fontId="7" fillId="0" borderId="0" xfId="0" applyNumberFormat="1" applyFont="1"/>
    <xf numFmtId="164" fontId="7" fillId="8" borderId="0" xfId="0" applyNumberFormat="1" applyFont="1" applyFill="1"/>
    <xf numFmtId="164" fontId="7" fillId="8" borderId="0" xfId="3" applyNumberFormat="1" applyFont="1" applyFill="1"/>
    <xf numFmtId="0" fontId="7" fillId="8" borderId="0" xfId="0" applyFont="1" applyFill="1"/>
    <xf numFmtId="164" fontId="7" fillId="12" borderId="0" xfId="3" applyNumberFormat="1" applyFont="1" applyFill="1"/>
    <xf numFmtId="0" fontId="0" fillId="8" borderId="0" xfId="0" applyFill="1"/>
    <xf numFmtId="164" fontId="6" fillId="8" borderId="0" xfId="0" applyNumberFormat="1" applyFont="1" applyFill="1"/>
    <xf numFmtId="164" fontId="0" fillId="8" borderId="0" xfId="0" applyNumberFormat="1" applyFill="1"/>
    <xf numFmtId="9" fontId="0" fillId="8" borderId="0" xfId="0" applyNumberFormat="1" applyFill="1"/>
    <xf numFmtId="0" fontId="12" fillId="0" borderId="1" xfId="0" applyFont="1" applyFill="1" applyBorder="1"/>
    <xf numFmtId="10" fontId="12" fillId="0" borderId="1" xfId="1" applyNumberFormat="1" applyFont="1" applyFill="1" applyBorder="1"/>
    <xf numFmtId="164" fontId="12" fillId="4" borderId="1" xfId="2" applyNumberFormat="1" applyFont="1" applyFill="1" applyBorder="1"/>
    <xf numFmtId="164" fontId="12" fillId="0" borderId="1" xfId="0" applyNumberFormat="1" applyFont="1" applyFill="1" applyBorder="1"/>
    <xf numFmtId="165" fontId="12" fillId="5" borderId="1" xfId="0" applyNumberFormat="1" applyFont="1" applyFill="1" applyBorder="1"/>
    <xf numFmtId="0" fontId="12" fillId="0" borderId="0" xfId="0" applyFont="1" applyFill="1"/>
    <xf numFmtId="164" fontId="13" fillId="0" borderId="0" xfId="0" applyNumberFormat="1" applyFont="1"/>
    <xf numFmtId="164" fontId="0" fillId="5" borderId="0" xfId="0" applyNumberFormat="1" applyFill="1"/>
    <xf numFmtId="164" fontId="13" fillId="0" borderId="0" xfId="0" applyNumberFormat="1" applyFont="1" applyFill="1"/>
    <xf numFmtId="2" fontId="12" fillId="0" borderId="1" xfId="0" applyNumberFormat="1" applyFont="1" applyFill="1" applyBorder="1"/>
    <xf numFmtId="2" fontId="0" fillId="0" borderId="1" xfId="0" applyNumberFormat="1" applyFill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 wrapText="1"/>
    </xf>
    <xf numFmtId="9" fontId="0" fillId="0" borderId="0" xfId="1" applyFont="1" applyAlignment="1">
      <alignment horizontal="left"/>
    </xf>
  </cellXfs>
  <cellStyles count="4">
    <cellStyle name="Good" xfId="2" builtinId="26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Normal="100" workbookViewId="0">
      <selection activeCell="C4" sqref="C4"/>
    </sheetView>
  </sheetViews>
  <sheetFormatPr defaultRowHeight="13.5" x14ac:dyDescent="0.3"/>
  <cols>
    <col min="1" max="1" width="22.53515625" customWidth="1"/>
    <col min="2" max="2" width="9.53515625" customWidth="1"/>
    <col min="3" max="3" width="10.921875" customWidth="1"/>
    <col min="4" max="6" width="12.921875" customWidth="1"/>
  </cols>
  <sheetData>
    <row r="1" spans="1:6" s="19" customFormat="1" ht="15" x14ac:dyDescent="0.3">
      <c r="A1" s="19" t="s">
        <v>20</v>
      </c>
      <c r="D1" s="19" t="s">
        <v>39</v>
      </c>
      <c r="E1" s="20">
        <v>45931</v>
      </c>
    </row>
    <row r="2" spans="1:6" ht="14" thickBot="1" x14ac:dyDescent="0.35"/>
    <row r="3" spans="1:6" x14ac:dyDescent="0.3">
      <c r="A3" s="21" t="s">
        <v>21</v>
      </c>
      <c r="B3" s="22">
        <v>1</v>
      </c>
      <c r="C3" s="23">
        <v>36.25</v>
      </c>
    </row>
    <row r="4" spans="1:6" ht="13.25" customHeight="1" thickBot="1" x14ac:dyDescent="0.35">
      <c r="A4" s="119" t="s">
        <v>3</v>
      </c>
      <c r="B4" s="120"/>
      <c r="C4" s="115">
        <v>1866.55</v>
      </c>
      <c r="D4" s="114"/>
      <c r="E4" s="3"/>
      <c r="F4" s="3"/>
    </row>
    <row r="5" spans="1:6" ht="13.25" customHeight="1" thickBot="1" x14ac:dyDescent="0.35">
      <c r="A5" s="24"/>
      <c r="B5" s="24"/>
      <c r="C5" s="25"/>
      <c r="D5" s="3"/>
      <c r="E5" s="3"/>
      <c r="F5" s="3"/>
    </row>
    <row r="6" spans="1:6" ht="13.25" customHeight="1" x14ac:dyDescent="0.3">
      <c r="A6" s="26" t="s">
        <v>22</v>
      </c>
      <c r="B6" s="26" t="s">
        <v>23</v>
      </c>
      <c r="C6" s="27">
        <v>0.06</v>
      </c>
      <c r="D6" s="3"/>
      <c r="E6" s="3"/>
      <c r="F6" s="3"/>
    </row>
    <row r="7" spans="1:6" ht="13.25" customHeight="1" x14ac:dyDescent="0.3">
      <c r="A7" s="28"/>
      <c r="B7" s="28" t="s">
        <v>24</v>
      </c>
      <c r="C7" s="29">
        <v>0.1</v>
      </c>
      <c r="D7" s="3"/>
      <c r="E7" s="3"/>
      <c r="F7" s="3"/>
    </row>
    <row r="8" spans="1:6" ht="13.25" customHeight="1" thickBot="1" x14ac:dyDescent="0.35">
      <c r="A8" s="30"/>
      <c r="B8" s="30" t="s">
        <v>25</v>
      </c>
      <c r="C8" s="31">
        <v>0.14000000000000001</v>
      </c>
      <c r="D8" s="3"/>
      <c r="E8" s="3"/>
      <c r="F8" s="3"/>
    </row>
    <row r="9" spans="1:6" ht="16.5" customHeight="1" x14ac:dyDescent="0.3"/>
    <row r="10" spans="1:6" ht="14" thickBot="1" x14ac:dyDescent="0.35"/>
    <row r="11" spans="1:6" ht="14" thickBot="1" x14ac:dyDescent="0.35">
      <c r="A11" s="32" t="s">
        <v>26</v>
      </c>
      <c r="B11" s="33">
        <v>23.5</v>
      </c>
      <c r="C11" s="34">
        <f>B11/$C$3</f>
        <v>0.64827586206896548</v>
      </c>
      <c r="D11" s="32"/>
      <c r="E11" s="32"/>
    </row>
    <row r="12" spans="1:6" ht="54.5" thickBot="1" x14ac:dyDescent="0.35">
      <c r="A12" s="35" t="s">
        <v>27</v>
      </c>
      <c r="C12" s="32"/>
      <c r="D12" s="32"/>
      <c r="E12" s="32"/>
    </row>
    <row r="13" spans="1:6" ht="14" thickBot="1" x14ac:dyDescent="0.35">
      <c r="A13" s="35" t="s">
        <v>28</v>
      </c>
      <c r="B13" s="36">
        <v>0</v>
      </c>
      <c r="C13" s="32"/>
      <c r="D13" s="32"/>
      <c r="E13" s="32"/>
    </row>
    <row r="14" spans="1:6" ht="14" thickBot="1" x14ac:dyDescent="0.35">
      <c r="A14" s="35" t="s">
        <v>29</v>
      </c>
      <c r="B14" s="36">
        <v>0</v>
      </c>
      <c r="C14" s="32"/>
      <c r="D14" s="32"/>
      <c r="E14" s="32"/>
    </row>
    <row r="15" spans="1:6" x14ac:dyDescent="0.3">
      <c r="A15" s="35"/>
      <c r="B15" s="37"/>
      <c r="C15" s="32"/>
      <c r="D15" s="32"/>
      <c r="E15" s="32"/>
    </row>
    <row r="16" spans="1:6" ht="14" thickBot="1" x14ac:dyDescent="0.35">
      <c r="A16" s="38"/>
      <c r="B16" s="32"/>
      <c r="C16" s="32"/>
      <c r="D16" s="32"/>
      <c r="E16" s="32"/>
    </row>
    <row r="17" spans="1:6" ht="14" thickBot="1" x14ac:dyDescent="0.35">
      <c r="A17" s="39"/>
      <c r="B17" s="40"/>
      <c r="C17" s="40"/>
      <c r="D17" s="41" t="s">
        <v>30</v>
      </c>
      <c r="E17" s="41" t="s">
        <v>31</v>
      </c>
    </row>
    <row r="18" spans="1:6" ht="14" thickBot="1" x14ac:dyDescent="0.35">
      <c r="A18" s="42" t="s">
        <v>3</v>
      </c>
      <c r="B18" s="42"/>
      <c r="C18" s="43"/>
      <c r="D18" s="44">
        <f>$C$4*$C$11</f>
        <v>1210.0393103448275</v>
      </c>
      <c r="E18" s="44">
        <f>$C$4*$C$11</f>
        <v>1210.0393103448275</v>
      </c>
    </row>
    <row r="19" spans="1:6" ht="14" thickBot="1" x14ac:dyDescent="0.35">
      <c r="A19" s="42" t="s">
        <v>2</v>
      </c>
      <c r="B19" s="42"/>
      <c r="C19" s="45">
        <v>0</v>
      </c>
      <c r="D19" s="44">
        <f>D18*C19</f>
        <v>0</v>
      </c>
      <c r="E19" s="44">
        <f>E18*C19</f>
        <v>0</v>
      </c>
    </row>
    <row r="20" spans="1:6" ht="14" thickBot="1" x14ac:dyDescent="0.35"/>
    <row r="21" spans="1:6" ht="14" thickBot="1" x14ac:dyDescent="0.35">
      <c r="A21" s="46" t="s">
        <v>9</v>
      </c>
      <c r="B21" s="47"/>
      <c r="C21" s="48"/>
      <c r="D21" s="49">
        <f>D18+D19</f>
        <v>1210.0393103448275</v>
      </c>
      <c r="E21" s="50">
        <f>E18+E19</f>
        <v>1210.0393103448275</v>
      </c>
    </row>
    <row r="22" spans="1:6" ht="27.5" thickBot="1" x14ac:dyDescent="0.35">
      <c r="A22" s="51" t="s">
        <v>32</v>
      </c>
      <c r="B22" s="52"/>
      <c r="C22" s="53">
        <v>0.25</v>
      </c>
      <c r="D22" s="54">
        <f>(D18+D19)*C22</f>
        <v>302.50982758620688</v>
      </c>
      <c r="E22" s="55">
        <f>(E18+E19)*C22</f>
        <v>302.50982758620688</v>
      </c>
    </row>
    <row r="23" spans="1:6" ht="27.5" thickBot="1" x14ac:dyDescent="0.35">
      <c r="A23" s="56" t="s">
        <v>33</v>
      </c>
      <c r="C23" s="57"/>
      <c r="D23" s="58">
        <f>D21+D22</f>
        <v>1512.5491379310345</v>
      </c>
      <c r="E23" s="58">
        <f>E21+E22</f>
        <v>1512.5491379310345</v>
      </c>
    </row>
    <row r="24" spans="1:6" x14ac:dyDescent="0.3">
      <c r="A24" s="59"/>
      <c r="C24" s="60"/>
      <c r="D24" s="61"/>
      <c r="E24" s="62"/>
    </row>
    <row r="25" spans="1:6" x14ac:dyDescent="0.3">
      <c r="A25" s="59"/>
      <c r="C25" s="60"/>
      <c r="D25" s="61"/>
      <c r="E25" s="62"/>
    </row>
    <row r="26" spans="1:6" x14ac:dyDescent="0.3">
      <c r="A26" s="63"/>
      <c r="C26" s="57"/>
      <c r="D26" s="64"/>
      <c r="E26" s="65"/>
    </row>
    <row r="27" spans="1:6" ht="14" thickBot="1" x14ac:dyDescent="0.35">
      <c r="A27" s="66" t="s">
        <v>34</v>
      </c>
      <c r="C27" s="32"/>
      <c r="D27" s="67">
        <f>(D18+D19)*0.04</f>
        <v>48.401572413793104</v>
      </c>
      <c r="E27" s="67">
        <f>(E18+E19)*0.05</f>
        <v>60.501965517241381</v>
      </c>
    </row>
    <row r="28" spans="1:6" ht="41" thickBot="1" x14ac:dyDescent="0.35">
      <c r="A28" s="68" t="s">
        <v>35</v>
      </c>
      <c r="C28" s="38"/>
      <c r="D28" s="69">
        <f>B13*D27</f>
        <v>0</v>
      </c>
      <c r="E28" s="69">
        <f>E27*B14</f>
        <v>0</v>
      </c>
      <c r="F28" s="70">
        <f>D28+E28</f>
        <v>0</v>
      </c>
    </row>
    <row r="29" spans="1:6" x14ac:dyDescent="0.3">
      <c r="A29" s="63"/>
      <c r="B29" s="63"/>
      <c r="C29" s="38"/>
      <c r="D29" s="71"/>
      <c r="E29" s="72"/>
    </row>
    <row r="30" spans="1:6" x14ac:dyDescent="0.3">
      <c r="A30" s="63"/>
      <c r="B30" s="63"/>
      <c r="C30" s="38"/>
      <c r="D30" s="71"/>
      <c r="E30" s="72"/>
    </row>
    <row r="31" spans="1:6" ht="14" thickBot="1" x14ac:dyDescent="0.35">
      <c r="A31" s="63"/>
      <c r="B31" s="63"/>
      <c r="C31" s="38"/>
      <c r="D31" s="71"/>
      <c r="E31" s="72"/>
    </row>
    <row r="32" spans="1:6" ht="27.5" thickBot="1" x14ac:dyDescent="0.35">
      <c r="A32" s="51" t="s">
        <v>36</v>
      </c>
      <c r="B32" s="73"/>
      <c r="C32" s="74">
        <v>0.25</v>
      </c>
      <c r="D32" s="75">
        <f>D28*C32</f>
        <v>0</v>
      </c>
      <c r="E32" s="75">
        <f>E28*C32</f>
        <v>0</v>
      </c>
      <c r="F32" s="76">
        <f>D32+E32</f>
        <v>0</v>
      </c>
    </row>
    <row r="33" spans="1:6" ht="54.5" thickBot="1" x14ac:dyDescent="0.35">
      <c r="A33" s="56" t="s">
        <v>37</v>
      </c>
      <c r="C33" s="57"/>
      <c r="D33" s="75">
        <f>D28+D32</f>
        <v>0</v>
      </c>
      <c r="E33" s="75">
        <f>E28+E32</f>
        <v>0</v>
      </c>
      <c r="F33" s="76">
        <f>D33+E33</f>
        <v>0</v>
      </c>
    </row>
    <row r="34" spans="1:6" ht="14" thickBot="1" x14ac:dyDescent="0.35">
      <c r="A34" s="59"/>
      <c r="C34" s="57"/>
      <c r="D34" s="77"/>
      <c r="E34" s="78"/>
    </row>
    <row r="35" spans="1:6" ht="14" thickBot="1" x14ac:dyDescent="0.35">
      <c r="A35" s="79"/>
      <c r="C35" s="80"/>
      <c r="D35" s="81"/>
      <c r="E35" s="82"/>
    </row>
    <row r="36" spans="1:6" ht="41" thickBot="1" x14ac:dyDescent="0.35">
      <c r="A36" s="83" t="s">
        <v>38</v>
      </c>
      <c r="B36" s="47"/>
      <c r="C36" s="48"/>
      <c r="D36" s="84">
        <f>D21+D27</f>
        <v>1258.4408827586205</v>
      </c>
      <c r="E36" s="85">
        <f>E21+E27</f>
        <v>1270.5412758620689</v>
      </c>
    </row>
    <row r="37" spans="1:6" x14ac:dyDescent="0.3">
      <c r="A37" s="79"/>
      <c r="C37" s="86"/>
      <c r="D37" s="87"/>
      <c r="E37" s="88"/>
    </row>
    <row r="38" spans="1:6" x14ac:dyDescent="0.3">
      <c r="C38" s="89"/>
      <c r="D38" s="90"/>
      <c r="E38" s="90"/>
    </row>
    <row r="39" spans="1:6" ht="14" customHeight="1" x14ac:dyDescent="0.3">
      <c r="D39" s="3"/>
      <c r="E39" s="3"/>
    </row>
    <row r="40" spans="1:6" x14ac:dyDescent="0.3">
      <c r="A40" s="91"/>
      <c r="B40" s="91"/>
      <c r="C40" s="91"/>
      <c r="D40" s="91"/>
      <c r="E40" s="91"/>
    </row>
    <row r="41" spans="1:6" x14ac:dyDescent="0.3">
      <c r="A41" s="92"/>
      <c r="B41" s="93"/>
      <c r="C41" s="93"/>
      <c r="D41" s="91"/>
      <c r="E41" s="91"/>
    </row>
    <row r="42" spans="1:6" x14ac:dyDescent="0.3">
      <c r="A42" s="91"/>
      <c r="B42" s="91"/>
      <c r="C42" s="94"/>
      <c r="D42" s="95"/>
      <c r="E42" s="95"/>
    </row>
    <row r="43" spans="1:6" ht="15" customHeight="1" x14ac:dyDescent="0.3">
      <c r="A43" s="91"/>
      <c r="B43" s="91"/>
      <c r="C43" s="96"/>
      <c r="D43" s="97"/>
      <c r="E43" s="95"/>
    </row>
    <row r="44" spans="1:6" x14ac:dyDescent="0.3">
      <c r="A44" s="91"/>
      <c r="B44" s="91"/>
      <c r="C44" s="98"/>
      <c r="D44" s="97"/>
      <c r="E44" s="95"/>
    </row>
    <row r="45" spans="1:6" x14ac:dyDescent="0.3">
      <c r="A45" s="91"/>
      <c r="B45" s="91"/>
      <c r="C45" s="91"/>
      <c r="D45" s="95"/>
      <c r="E45" s="91"/>
    </row>
    <row r="46" spans="1:6" x14ac:dyDescent="0.3">
      <c r="A46" s="91"/>
      <c r="B46" s="91"/>
      <c r="C46" s="91"/>
      <c r="D46" s="95"/>
      <c r="E46" s="95"/>
    </row>
    <row r="47" spans="1:6" x14ac:dyDescent="0.3">
      <c r="A47" s="91"/>
      <c r="B47" s="91"/>
      <c r="C47" s="99"/>
      <c r="D47" s="100"/>
      <c r="E47" s="100"/>
    </row>
    <row r="48" spans="1:6" x14ac:dyDescent="0.3">
      <c r="A48" s="91"/>
      <c r="B48" s="91"/>
      <c r="C48" s="99"/>
      <c r="D48" s="100"/>
      <c r="E48" s="100"/>
    </row>
    <row r="49" spans="1:5" x14ac:dyDescent="0.3">
      <c r="A49" s="91"/>
      <c r="B49" s="99"/>
      <c r="C49" s="91"/>
      <c r="D49" s="101"/>
      <c r="E49" s="101"/>
    </row>
    <row r="50" spans="1:5" x14ac:dyDescent="0.3">
      <c r="A50" s="93"/>
      <c r="B50" s="91"/>
      <c r="C50" s="102"/>
      <c r="D50" s="95"/>
      <c r="E50" s="95"/>
    </row>
    <row r="51" spans="1:5" x14ac:dyDescent="0.3">
      <c r="A51" s="91"/>
      <c r="B51" s="91"/>
      <c r="C51" s="99"/>
      <c r="D51" s="95"/>
      <c r="E51" s="95"/>
    </row>
    <row r="52" spans="1:5" x14ac:dyDescent="0.3">
      <c r="A52" s="91"/>
      <c r="B52" s="91"/>
      <c r="C52" s="91"/>
      <c r="D52" s="95"/>
      <c r="E52" s="95"/>
    </row>
    <row r="53" spans="1:5" x14ac:dyDescent="0.3">
      <c r="A53" s="93"/>
      <c r="B53" s="91"/>
      <c r="C53" s="91"/>
      <c r="D53" s="103"/>
      <c r="E53" s="103"/>
    </row>
    <row r="54" spans="1:5" x14ac:dyDescent="0.3">
      <c r="A54" s="104"/>
      <c r="B54" s="104"/>
      <c r="C54" s="104"/>
      <c r="D54" s="105"/>
      <c r="E54" s="105"/>
    </row>
    <row r="55" spans="1:5" x14ac:dyDescent="0.3">
      <c r="A55" s="104"/>
      <c r="B55" s="104"/>
      <c r="C55" s="104"/>
      <c r="D55" s="106"/>
      <c r="E55" s="106"/>
    </row>
    <row r="56" spans="1:5" x14ac:dyDescent="0.3">
      <c r="A56" s="104"/>
      <c r="B56" s="104"/>
      <c r="C56" s="107"/>
      <c r="D56" s="106"/>
      <c r="E56" s="106"/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zoomScaleNormal="100" workbookViewId="0">
      <selection activeCell="N10" sqref="N10"/>
    </sheetView>
  </sheetViews>
  <sheetFormatPr defaultRowHeight="13.5" x14ac:dyDescent="0.3"/>
  <cols>
    <col min="1" max="1" width="5.23046875" customWidth="1"/>
    <col min="2" max="2" width="8.84375" customWidth="1"/>
    <col min="3" max="3" width="12.23046875" customWidth="1"/>
    <col min="4" max="4" width="7.421875E-2" customWidth="1"/>
    <col min="5" max="5" width="7.84375" customWidth="1"/>
    <col min="6" max="6" width="11.921875" customWidth="1"/>
    <col min="7" max="8" width="8.921875" customWidth="1"/>
    <col min="9" max="10" width="11.4609375" customWidth="1"/>
  </cols>
  <sheetData>
    <row r="1" spans="1:10" x14ac:dyDescent="0.3">
      <c r="A1" s="121" t="s">
        <v>0</v>
      </c>
      <c r="B1" s="121"/>
      <c r="C1" s="4">
        <v>36.25</v>
      </c>
      <c r="D1" s="4"/>
      <c r="G1" t="s">
        <v>11</v>
      </c>
      <c r="J1" s="18">
        <v>45931</v>
      </c>
    </row>
    <row r="2" spans="1:10" x14ac:dyDescent="0.3">
      <c r="A2" s="121" t="s">
        <v>3</v>
      </c>
      <c r="B2" s="121"/>
      <c r="C2" s="115">
        <v>1866.55</v>
      </c>
      <c r="D2" s="3"/>
      <c r="E2" s="114"/>
    </row>
    <row r="3" spans="1:10" x14ac:dyDescent="0.3">
      <c r="A3" s="122" t="s">
        <v>4</v>
      </c>
      <c r="B3" s="122"/>
      <c r="C3">
        <v>1</v>
      </c>
      <c r="E3" s="114"/>
    </row>
    <row r="5" spans="1:10" ht="140" x14ac:dyDescent="0.3">
      <c r="A5" s="1" t="s">
        <v>10</v>
      </c>
      <c r="B5" s="1" t="s">
        <v>1</v>
      </c>
      <c r="C5" s="1" t="s">
        <v>15</v>
      </c>
      <c r="D5" s="17" t="s">
        <v>16</v>
      </c>
      <c r="E5" s="1" t="s">
        <v>18</v>
      </c>
      <c r="F5" s="1" t="s">
        <v>9</v>
      </c>
      <c r="G5" s="1" t="s">
        <v>5</v>
      </c>
      <c r="H5" s="1" t="s">
        <v>6</v>
      </c>
      <c r="I5" s="1" t="s">
        <v>7</v>
      </c>
      <c r="J5" s="1" t="s">
        <v>8</v>
      </c>
    </row>
    <row r="6" spans="1:10" x14ac:dyDescent="0.3">
      <c r="A6" s="2"/>
      <c r="B6" s="2">
        <v>100</v>
      </c>
      <c r="C6" s="7"/>
      <c r="D6" s="7"/>
      <c r="E6" s="6">
        <v>0</v>
      </c>
      <c r="F6" s="6"/>
      <c r="G6" s="6">
        <v>0.04</v>
      </c>
      <c r="H6" s="6">
        <v>0.05</v>
      </c>
      <c r="I6" s="2"/>
      <c r="J6" s="1"/>
    </row>
    <row r="7" spans="1:10" s="12" customFormat="1" x14ac:dyDescent="0.3">
      <c r="A7" s="9">
        <v>20</v>
      </c>
      <c r="B7" s="10">
        <f t="shared" ref="B7:B24" si="0">A7/$C$1</f>
        <v>0.55172413793103448</v>
      </c>
      <c r="C7" s="13">
        <f t="shared" ref="C7:C23" si="1">B7*$C$2</f>
        <v>1029.8206896551724</v>
      </c>
      <c r="D7" s="13"/>
      <c r="E7" s="11">
        <f t="shared" ref="E7:E24" si="2">C7*$E$6</f>
        <v>0</v>
      </c>
      <c r="F7" s="16">
        <f>C7+E7</f>
        <v>1029.8206896551724</v>
      </c>
      <c r="G7" s="11">
        <f t="shared" ref="G7:G24" si="3">(C7+E7+D7)*$G$6</f>
        <v>41.192827586206896</v>
      </c>
      <c r="H7" s="11">
        <f t="shared" ref="H7:H24" si="4">(C7+E7+D7)*$H$6</f>
        <v>51.491034482758621</v>
      </c>
      <c r="I7" s="11">
        <f t="shared" ref="I7:I24" si="5">C7+E7+G7</f>
        <v>1071.0135172413793</v>
      </c>
      <c r="J7" s="11">
        <f t="shared" ref="J7:J24" si="6">C7+E7+H7+D7</f>
        <v>1081.3117241379309</v>
      </c>
    </row>
    <row r="8" spans="1:10" s="12" customFormat="1" x14ac:dyDescent="0.3">
      <c r="A8" s="9">
        <v>21</v>
      </c>
      <c r="B8" s="10">
        <f t="shared" si="0"/>
        <v>0.57931034482758625</v>
      </c>
      <c r="C8" s="13">
        <f t="shared" si="1"/>
        <v>1081.3117241379312</v>
      </c>
      <c r="D8" s="13"/>
      <c r="E8" s="11">
        <f t="shared" si="2"/>
        <v>0</v>
      </c>
      <c r="F8" s="16">
        <f t="shared" ref="F8:F24" si="7">C8+E8+D8</f>
        <v>1081.3117241379312</v>
      </c>
      <c r="G8" s="11">
        <f t="shared" si="3"/>
        <v>43.252468965517245</v>
      </c>
      <c r="H8" s="11">
        <f t="shared" si="4"/>
        <v>54.065586206896562</v>
      </c>
      <c r="I8" s="11">
        <f t="shared" si="5"/>
        <v>1124.5641931034484</v>
      </c>
      <c r="J8" s="11">
        <f t="shared" si="6"/>
        <v>1135.3773103448277</v>
      </c>
    </row>
    <row r="9" spans="1:10" s="12" customFormat="1" x14ac:dyDescent="0.3">
      <c r="A9" s="9">
        <v>22</v>
      </c>
      <c r="B9" s="10">
        <f t="shared" si="0"/>
        <v>0.60689655172413792</v>
      </c>
      <c r="C9" s="13">
        <f t="shared" si="1"/>
        <v>1132.8027586206897</v>
      </c>
      <c r="D9" s="13"/>
      <c r="E9" s="11">
        <f t="shared" si="2"/>
        <v>0</v>
      </c>
      <c r="F9" s="16">
        <f t="shared" si="7"/>
        <v>1132.8027586206897</v>
      </c>
      <c r="G9" s="11">
        <f t="shared" si="3"/>
        <v>45.312110344827587</v>
      </c>
      <c r="H9" s="11">
        <f t="shared" si="4"/>
        <v>56.640137931034488</v>
      </c>
      <c r="I9" s="11">
        <f t="shared" si="5"/>
        <v>1178.1148689655172</v>
      </c>
      <c r="J9" s="11">
        <f t="shared" si="6"/>
        <v>1189.4428965517243</v>
      </c>
    </row>
    <row r="10" spans="1:10" s="12" customFormat="1" x14ac:dyDescent="0.3">
      <c r="A10" s="9">
        <v>23</v>
      </c>
      <c r="B10" s="10">
        <f t="shared" si="0"/>
        <v>0.6344827586206897</v>
      </c>
      <c r="C10" s="13">
        <f t="shared" si="1"/>
        <v>1184.2937931034483</v>
      </c>
      <c r="D10" s="13"/>
      <c r="E10" s="11">
        <f t="shared" si="2"/>
        <v>0</v>
      </c>
      <c r="F10" s="16">
        <f t="shared" si="7"/>
        <v>1184.2937931034483</v>
      </c>
      <c r="G10" s="11">
        <f t="shared" si="3"/>
        <v>47.37175172413793</v>
      </c>
      <c r="H10" s="11">
        <f t="shared" si="4"/>
        <v>59.214689655172414</v>
      </c>
      <c r="I10" s="11">
        <f t="shared" si="5"/>
        <v>1231.6655448275862</v>
      </c>
      <c r="J10" s="11">
        <f t="shared" si="6"/>
        <v>1243.5084827586206</v>
      </c>
    </row>
    <row r="11" spans="1:10" s="12" customFormat="1" x14ac:dyDescent="0.3">
      <c r="A11" s="9">
        <v>24</v>
      </c>
      <c r="B11" s="10">
        <f t="shared" si="0"/>
        <v>0.66206896551724137</v>
      </c>
      <c r="C11" s="13">
        <f t="shared" si="1"/>
        <v>1235.7848275862068</v>
      </c>
      <c r="D11" s="13"/>
      <c r="E11" s="11">
        <f t="shared" si="2"/>
        <v>0</v>
      </c>
      <c r="F11" s="16">
        <f t="shared" si="7"/>
        <v>1235.7848275862068</v>
      </c>
      <c r="G11" s="11">
        <f t="shared" si="3"/>
        <v>49.431393103448272</v>
      </c>
      <c r="H11" s="11">
        <f t="shared" si="4"/>
        <v>61.78924137931034</v>
      </c>
      <c r="I11" s="11">
        <f t="shared" si="5"/>
        <v>1285.2162206896551</v>
      </c>
      <c r="J11" s="11">
        <f t="shared" si="6"/>
        <v>1297.5740689655172</v>
      </c>
    </row>
    <row r="12" spans="1:10" s="12" customFormat="1" x14ac:dyDescent="0.3">
      <c r="A12" s="9">
        <v>25</v>
      </c>
      <c r="B12" s="10">
        <f t="shared" si="0"/>
        <v>0.68965517241379315</v>
      </c>
      <c r="C12" s="13">
        <f t="shared" si="1"/>
        <v>1287.2758620689656</v>
      </c>
      <c r="D12" s="13"/>
      <c r="E12" s="11">
        <f t="shared" si="2"/>
        <v>0</v>
      </c>
      <c r="F12" s="16">
        <f t="shared" si="7"/>
        <v>1287.2758620689656</v>
      </c>
      <c r="G12" s="11">
        <f t="shared" si="3"/>
        <v>51.491034482758621</v>
      </c>
      <c r="H12" s="11">
        <f t="shared" si="4"/>
        <v>64.363793103448288</v>
      </c>
      <c r="I12" s="11">
        <f t="shared" si="5"/>
        <v>1338.7668965517241</v>
      </c>
      <c r="J12" s="11">
        <f t="shared" si="6"/>
        <v>1351.6396551724138</v>
      </c>
    </row>
    <row r="13" spans="1:10" s="12" customFormat="1" x14ac:dyDescent="0.3">
      <c r="A13" s="9">
        <v>26</v>
      </c>
      <c r="B13" s="10">
        <f t="shared" si="0"/>
        <v>0.71724137931034482</v>
      </c>
      <c r="C13" s="13">
        <f t="shared" si="1"/>
        <v>1338.7668965517241</v>
      </c>
      <c r="D13" s="13"/>
      <c r="E13" s="11">
        <f t="shared" si="2"/>
        <v>0</v>
      </c>
      <c r="F13" s="16">
        <f t="shared" si="7"/>
        <v>1338.7668965517241</v>
      </c>
      <c r="G13" s="11">
        <f t="shared" si="3"/>
        <v>53.550675862068964</v>
      </c>
      <c r="H13" s="11">
        <f t="shared" si="4"/>
        <v>66.938344827586207</v>
      </c>
      <c r="I13" s="11">
        <f t="shared" si="5"/>
        <v>1392.3175724137932</v>
      </c>
      <c r="J13" s="11">
        <f t="shared" si="6"/>
        <v>1405.7052413793103</v>
      </c>
    </row>
    <row r="14" spans="1:10" s="12" customFormat="1" x14ac:dyDescent="0.3">
      <c r="A14" s="9">
        <v>27</v>
      </c>
      <c r="B14" s="10">
        <f t="shared" si="0"/>
        <v>0.7448275862068966</v>
      </c>
      <c r="C14" s="13">
        <f t="shared" si="1"/>
        <v>1390.2579310344829</v>
      </c>
      <c r="D14" s="13"/>
      <c r="E14" s="11">
        <f t="shared" si="2"/>
        <v>0</v>
      </c>
      <c r="F14" s="16">
        <f t="shared" si="7"/>
        <v>1390.2579310344829</v>
      </c>
      <c r="G14" s="11">
        <f t="shared" si="3"/>
        <v>55.61031724137932</v>
      </c>
      <c r="H14" s="11">
        <f t="shared" si="4"/>
        <v>69.512896551724154</v>
      </c>
      <c r="I14" s="11">
        <f t="shared" si="5"/>
        <v>1445.8682482758622</v>
      </c>
      <c r="J14" s="11">
        <f t="shared" si="6"/>
        <v>1459.7708275862071</v>
      </c>
    </row>
    <row r="15" spans="1:10" s="12" customFormat="1" x14ac:dyDescent="0.3">
      <c r="A15" s="9">
        <v>28</v>
      </c>
      <c r="B15" s="10">
        <f t="shared" si="0"/>
        <v>0.77241379310344827</v>
      </c>
      <c r="C15" s="13">
        <f t="shared" si="1"/>
        <v>1441.7489655172412</v>
      </c>
      <c r="D15" s="13"/>
      <c r="E15" s="11">
        <f t="shared" si="2"/>
        <v>0</v>
      </c>
      <c r="F15" s="16">
        <f t="shared" si="7"/>
        <v>1441.7489655172412</v>
      </c>
      <c r="G15" s="11">
        <f t="shared" si="3"/>
        <v>57.669958620689648</v>
      </c>
      <c r="H15" s="11">
        <f t="shared" si="4"/>
        <v>72.087448275862059</v>
      </c>
      <c r="I15" s="11">
        <f t="shared" si="5"/>
        <v>1499.4189241379308</v>
      </c>
      <c r="J15" s="11">
        <f t="shared" si="6"/>
        <v>1513.8364137931032</v>
      </c>
    </row>
    <row r="16" spans="1:10" s="12" customFormat="1" x14ac:dyDescent="0.3">
      <c r="A16" s="9">
        <v>29</v>
      </c>
      <c r="B16" s="10">
        <f t="shared" si="0"/>
        <v>0.8</v>
      </c>
      <c r="C16" s="13">
        <f t="shared" si="1"/>
        <v>1493.24</v>
      </c>
      <c r="D16" s="13"/>
      <c r="E16" s="11">
        <f t="shared" si="2"/>
        <v>0</v>
      </c>
      <c r="F16" s="16">
        <f t="shared" si="7"/>
        <v>1493.24</v>
      </c>
      <c r="G16" s="11">
        <f t="shared" si="3"/>
        <v>59.729600000000005</v>
      </c>
      <c r="H16" s="11">
        <f t="shared" si="4"/>
        <v>74.662000000000006</v>
      </c>
      <c r="I16" s="11">
        <f t="shared" si="5"/>
        <v>1552.9695999999999</v>
      </c>
      <c r="J16" s="11">
        <f t="shared" si="6"/>
        <v>1567.902</v>
      </c>
    </row>
    <row r="17" spans="1:10" s="12" customFormat="1" x14ac:dyDescent="0.3">
      <c r="A17" s="9">
        <v>30</v>
      </c>
      <c r="B17" s="10">
        <f t="shared" si="0"/>
        <v>0.82758620689655171</v>
      </c>
      <c r="C17" s="13">
        <f t="shared" si="1"/>
        <v>1544.7310344827586</v>
      </c>
      <c r="D17" s="13"/>
      <c r="E17" s="11">
        <f t="shared" si="2"/>
        <v>0</v>
      </c>
      <c r="F17" s="16">
        <f t="shared" si="7"/>
        <v>1544.7310344827586</v>
      </c>
      <c r="G17" s="11">
        <f t="shared" si="3"/>
        <v>61.789241379310347</v>
      </c>
      <c r="H17" s="11">
        <f t="shared" si="4"/>
        <v>77.236551724137939</v>
      </c>
      <c r="I17" s="11">
        <f t="shared" si="5"/>
        <v>1606.520275862069</v>
      </c>
      <c r="J17" s="11">
        <f t="shared" si="6"/>
        <v>1621.9675862068966</v>
      </c>
    </row>
    <row r="18" spans="1:10" s="12" customFormat="1" x14ac:dyDescent="0.3">
      <c r="A18" s="9">
        <v>31</v>
      </c>
      <c r="B18" s="10">
        <f t="shared" si="0"/>
        <v>0.85517241379310349</v>
      </c>
      <c r="C18" s="13">
        <f t="shared" si="1"/>
        <v>1596.2220689655173</v>
      </c>
      <c r="D18" s="13"/>
      <c r="E18" s="11">
        <f t="shared" si="2"/>
        <v>0</v>
      </c>
      <c r="F18" s="16">
        <f t="shared" si="7"/>
        <v>1596.2220689655173</v>
      </c>
      <c r="G18" s="11">
        <f t="shared" si="3"/>
        <v>63.848882758620697</v>
      </c>
      <c r="H18" s="11">
        <f t="shared" si="4"/>
        <v>79.811103448275873</v>
      </c>
      <c r="I18" s="11">
        <f t="shared" si="5"/>
        <v>1660.070951724138</v>
      </c>
      <c r="J18" s="11">
        <f t="shared" si="6"/>
        <v>1676.0331724137932</v>
      </c>
    </row>
    <row r="19" spans="1:10" s="12" customFormat="1" x14ac:dyDescent="0.3">
      <c r="A19" s="9">
        <v>32</v>
      </c>
      <c r="B19" s="10">
        <f t="shared" si="0"/>
        <v>0.88275862068965516</v>
      </c>
      <c r="C19" s="13">
        <f t="shared" si="1"/>
        <v>1647.7131034482759</v>
      </c>
      <c r="D19" s="13"/>
      <c r="E19" s="11">
        <f t="shared" si="2"/>
        <v>0</v>
      </c>
      <c r="F19" s="16">
        <f t="shared" si="7"/>
        <v>1647.7131034482759</v>
      </c>
      <c r="G19" s="11">
        <f t="shared" si="3"/>
        <v>65.908524137931039</v>
      </c>
      <c r="H19" s="11">
        <f t="shared" si="4"/>
        <v>82.385655172413806</v>
      </c>
      <c r="I19" s="11">
        <f t="shared" si="5"/>
        <v>1713.6216275862068</v>
      </c>
      <c r="J19" s="11">
        <f t="shared" si="6"/>
        <v>1730.0987586206898</v>
      </c>
    </row>
    <row r="20" spans="1:10" s="12" customFormat="1" x14ac:dyDescent="0.3">
      <c r="A20" s="9">
        <v>33</v>
      </c>
      <c r="B20" s="10">
        <f t="shared" si="0"/>
        <v>0.91034482758620694</v>
      </c>
      <c r="C20" s="13">
        <f t="shared" si="1"/>
        <v>1699.2041379310344</v>
      </c>
      <c r="D20" s="13"/>
      <c r="E20" s="11">
        <f t="shared" si="2"/>
        <v>0</v>
      </c>
      <c r="F20" s="16">
        <f t="shared" si="7"/>
        <v>1699.2041379310344</v>
      </c>
      <c r="G20" s="11">
        <f t="shared" si="3"/>
        <v>67.968165517241374</v>
      </c>
      <c r="H20" s="11">
        <f t="shared" si="4"/>
        <v>84.960206896551725</v>
      </c>
      <c r="I20" s="11">
        <f t="shared" si="5"/>
        <v>1767.1723034482759</v>
      </c>
      <c r="J20" s="11">
        <f t="shared" si="6"/>
        <v>1784.1643448275861</v>
      </c>
    </row>
    <row r="21" spans="1:10" s="12" customFormat="1" x14ac:dyDescent="0.3">
      <c r="A21" s="9">
        <v>34</v>
      </c>
      <c r="B21" s="10">
        <f t="shared" si="0"/>
        <v>0.93793103448275861</v>
      </c>
      <c r="C21" s="13">
        <f t="shared" si="1"/>
        <v>1750.695172413793</v>
      </c>
      <c r="D21" s="13"/>
      <c r="E21" s="11">
        <f t="shared" si="2"/>
        <v>0</v>
      </c>
      <c r="F21" s="16">
        <f t="shared" si="7"/>
        <v>1750.695172413793</v>
      </c>
      <c r="G21" s="11">
        <f t="shared" si="3"/>
        <v>70.027806896551724</v>
      </c>
      <c r="H21" s="11">
        <f t="shared" si="4"/>
        <v>87.534758620689658</v>
      </c>
      <c r="I21" s="11">
        <f t="shared" si="5"/>
        <v>1820.7229793103447</v>
      </c>
      <c r="J21" s="11">
        <f t="shared" si="6"/>
        <v>1838.2299310344827</v>
      </c>
    </row>
    <row r="22" spans="1:10" s="12" customFormat="1" x14ac:dyDescent="0.3">
      <c r="A22" s="9">
        <v>35</v>
      </c>
      <c r="B22" s="10">
        <f t="shared" si="0"/>
        <v>0.96551724137931039</v>
      </c>
      <c r="C22" s="13">
        <f t="shared" si="1"/>
        <v>1802.1862068965518</v>
      </c>
      <c r="D22" s="13"/>
      <c r="E22" s="11">
        <f t="shared" si="2"/>
        <v>0</v>
      </c>
      <c r="F22" s="16">
        <f t="shared" si="7"/>
        <v>1802.1862068965518</v>
      </c>
      <c r="G22" s="11">
        <f t="shared" si="3"/>
        <v>72.087448275862073</v>
      </c>
      <c r="H22" s="11">
        <f t="shared" si="4"/>
        <v>90.109310344827591</v>
      </c>
      <c r="I22" s="11">
        <f t="shared" si="5"/>
        <v>1874.2736551724138</v>
      </c>
      <c r="J22" s="11">
        <f t="shared" si="6"/>
        <v>1892.2955172413795</v>
      </c>
    </row>
    <row r="23" spans="1:10" s="113" customFormat="1" x14ac:dyDescent="0.3">
      <c r="A23" s="108">
        <v>36</v>
      </c>
      <c r="B23" s="109">
        <f t="shared" si="0"/>
        <v>0.99310344827586206</v>
      </c>
      <c r="C23" s="13">
        <f t="shared" si="1"/>
        <v>1853.6772413793103</v>
      </c>
      <c r="D23" s="110"/>
      <c r="E23" s="111">
        <f t="shared" si="2"/>
        <v>0</v>
      </c>
      <c r="F23" s="112">
        <f t="shared" si="7"/>
        <v>1853.6772413793103</v>
      </c>
      <c r="G23" s="111">
        <f t="shared" si="3"/>
        <v>74.147089655172408</v>
      </c>
      <c r="H23" s="111">
        <f t="shared" si="4"/>
        <v>92.683862068965524</v>
      </c>
      <c r="I23" s="111">
        <f t="shared" si="5"/>
        <v>1927.8243310344828</v>
      </c>
      <c r="J23" s="111">
        <f t="shared" si="6"/>
        <v>1946.3611034482758</v>
      </c>
    </row>
    <row r="24" spans="1:10" s="113" customFormat="1" x14ac:dyDescent="0.3">
      <c r="A24" s="117">
        <v>36.25</v>
      </c>
      <c r="B24" s="109">
        <f t="shared" si="0"/>
        <v>1</v>
      </c>
      <c r="C24" s="13">
        <f>B24*$C$2</f>
        <v>1866.55</v>
      </c>
      <c r="D24" s="110"/>
      <c r="E24" s="111">
        <f t="shared" si="2"/>
        <v>0</v>
      </c>
      <c r="F24" s="112">
        <f t="shared" si="7"/>
        <v>1866.55</v>
      </c>
      <c r="G24" s="111">
        <f t="shared" si="3"/>
        <v>74.662000000000006</v>
      </c>
      <c r="H24" s="111">
        <f t="shared" si="4"/>
        <v>93.327500000000001</v>
      </c>
      <c r="I24" s="111">
        <f t="shared" si="5"/>
        <v>1941.212</v>
      </c>
      <c r="J24" s="111">
        <f t="shared" si="6"/>
        <v>1959.8775000000001</v>
      </c>
    </row>
    <row r="25" spans="1:10" x14ac:dyDescent="0.3">
      <c r="A25" s="5"/>
      <c r="B25" s="5"/>
      <c r="C25" s="5"/>
      <c r="D25" s="5"/>
      <c r="E25" s="5"/>
      <c r="F25" s="5"/>
      <c r="G25" s="5"/>
      <c r="H25" s="5"/>
      <c r="I25" s="5"/>
    </row>
    <row r="26" spans="1:10" x14ac:dyDescent="0.3">
      <c r="A26" s="5"/>
      <c r="B26" s="5"/>
      <c r="C26" s="5"/>
      <c r="D26" s="5"/>
      <c r="E26" s="5"/>
      <c r="F26" s="5"/>
      <c r="G26" s="5"/>
      <c r="H26" s="5"/>
      <c r="I26" s="5"/>
    </row>
    <row r="27" spans="1:10" x14ac:dyDescent="0.3">
      <c r="A27" s="5"/>
      <c r="B27" s="5"/>
      <c r="C27" s="5"/>
      <c r="D27" s="5"/>
      <c r="E27" s="5"/>
      <c r="F27" s="5"/>
      <c r="G27" s="5"/>
      <c r="H27" s="5"/>
      <c r="I27" s="5"/>
    </row>
    <row r="28" spans="1:10" x14ac:dyDescent="0.3">
      <c r="A28" s="5"/>
      <c r="B28" s="5"/>
      <c r="C28" s="5"/>
      <c r="D28" s="5"/>
      <c r="E28" s="5"/>
      <c r="F28" s="5"/>
      <c r="G28" s="5"/>
      <c r="H28" s="5"/>
      <c r="I28" s="5"/>
    </row>
    <row r="29" spans="1:10" x14ac:dyDescent="0.3">
      <c r="A29" s="5"/>
      <c r="B29" s="5"/>
      <c r="C29" s="5"/>
      <c r="D29" s="5"/>
      <c r="E29" s="5"/>
      <c r="F29" s="5"/>
      <c r="G29" s="5"/>
      <c r="H29" s="5"/>
      <c r="I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5"/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11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topLeftCell="A5" workbookViewId="0">
      <selection activeCell="M6" sqref="M6"/>
    </sheetView>
  </sheetViews>
  <sheetFormatPr defaultRowHeight="13.5" x14ac:dyDescent="0.3"/>
  <cols>
    <col min="1" max="1" width="6" customWidth="1"/>
    <col min="2" max="2" width="10" customWidth="1"/>
    <col min="3" max="3" width="12.07421875" customWidth="1"/>
    <col min="4" max="4" width="1.3828125" hidden="1" customWidth="1"/>
    <col min="5" max="5" width="10" customWidth="1"/>
    <col min="6" max="6" width="11.921875" customWidth="1"/>
    <col min="7" max="8" width="8.921875" customWidth="1"/>
    <col min="9" max="10" width="11.4609375" customWidth="1"/>
  </cols>
  <sheetData>
    <row r="1" spans="1:10" x14ac:dyDescent="0.3">
      <c r="A1" s="121" t="s">
        <v>0</v>
      </c>
      <c r="B1" s="121"/>
      <c r="C1" s="4">
        <v>36.25</v>
      </c>
      <c r="D1" s="4"/>
      <c r="G1" t="s">
        <v>12</v>
      </c>
      <c r="J1" s="18">
        <v>45931</v>
      </c>
    </row>
    <row r="2" spans="1:10" x14ac:dyDescent="0.3">
      <c r="A2" s="121" t="s">
        <v>3</v>
      </c>
      <c r="B2" s="121"/>
      <c r="C2" s="115">
        <v>1866.55</v>
      </c>
      <c r="D2" s="3"/>
      <c r="E2" s="116"/>
    </row>
    <row r="3" spans="1:10" x14ac:dyDescent="0.3">
      <c r="A3" s="122" t="s">
        <v>19</v>
      </c>
      <c r="B3" s="122"/>
      <c r="C3">
        <v>1</v>
      </c>
    </row>
    <row r="5" spans="1:10" ht="140" x14ac:dyDescent="0.3">
      <c r="A5" s="1" t="s">
        <v>17</v>
      </c>
      <c r="B5" s="1" t="s">
        <v>1</v>
      </c>
      <c r="C5" s="1" t="s">
        <v>15</v>
      </c>
      <c r="D5" s="17" t="s">
        <v>16</v>
      </c>
      <c r="E5" s="1" t="s">
        <v>18</v>
      </c>
      <c r="F5" s="1" t="s">
        <v>9</v>
      </c>
      <c r="G5" s="1" t="s">
        <v>5</v>
      </c>
      <c r="H5" s="1" t="s">
        <v>6</v>
      </c>
      <c r="I5" s="1" t="s">
        <v>7</v>
      </c>
      <c r="J5" s="1" t="s">
        <v>8</v>
      </c>
    </row>
    <row r="6" spans="1:10" x14ac:dyDescent="0.3">
      <c r="A6" s="2"/>
      <c r="B6" s="2">
        <v>100</v>
      </c>
      <c r="C6" s="7"/>
      <c r="D6" s="7"/>
      <c r="E6" s="6">
        <v>0.06</v>
      </c>
      <c r="F6" s="6"/>
      <c r="G6" s="6">
        <v>0.04</v>
      </c>
      <c r="H6" s="6">
        <v>0.05</v>
      </c>
      <c r="I6" s="2"/>
      <c r="J6" s="1"/>
    </row>
    <row r="7" spans="1:10" s="12" customFormat="1" x14ac:dyDescent="0.3">
      <c r="A7" s="9">
        <v>20</v>
      </c>
      <c r="B7" s="10">
        <f t="shared" ref="B7:B24" si="0">A7/$C$1</f>
        <v>0.55172413793103448</v>
      </c>
      <c r="C7" s="13">
        <f t="shared" ref="C7:C24" si="1">($C$2*B7)</f>
        <v>1029.8206896551724</v>
      </c>
      <c r="D7" s="13"/>
      <c r="E7" s="11">
        <f t="shared" ref="E7:E24" si="2">C7*$E$6</f>
        <v>61.78924137931034</v>
      </c>
      <c r="F7" s="16">
        <f>C7+E7+D7</f>
        <v>1091.6099310344828</v>
      </c>
      <c r="G7" s="11">
        <f>(C7+E7+D7)*$G$6</f>
        <v>43.664397241379312</v>
      </c>
      <c r="H7" s="11">
        <f>(C7+E7+D7)*$H$6</f>
        <v>54.580496551724138</v>
      </c>
      <c r="I7" s="11">
        <f>C7+E7+G7+D7</f>
        <v>1135.274328275862</v>
      </c>
      <c r="J7" s="11">
        <f>C7+E7+H7+D7</f>
        <v>1146.1904275862069</v>
      </c>
    </row>
    <row r="8" spans="1:10" s="12" customFormat="1" x14ac:dyDescent="0.3">
      <c r="A8" s="9">
        <v>21</v>
      </c>
      <c r="B8" s="10">
        <f t="shared" si="0"/>
        <v>0.57931034482758625</v>
      </c>
      <c r="C8" s="13">
        <f t="shared" si="1"/>
        <v>1081.3117241379312</v>
      </c>
      <c r="D8" s="13"/>
      <c r="E8" s="11">
        <f t="shared" si="2"/>
        <v>64.878703448275871</v>
      </c>
      <c r="F8" s="16">
        <f t="shared" ref="F8:F24" si="3">C8+E8+D8</f>
        <v>1146.1904275862071</v>
      </c>
      <c r="G8" s="11">
        <f t="shared" ref="G8:G24" si="4">(C8+E8+D8)*$G$6</f>
        <v>45.847617103448286</v>
      </c>
      <c r="H8" s="11">
        <f t="shared" ref="H8:H24" si="5">(C8+E8+D8)*$H$6</f>
        <v>57.309521379310354</v>
      </c>
      <c r="I8" s="11">
        <f t="shared" ref="I8:I24" si="6">C8+E8+G8+D8</f>
        <v>1192.0380446896554</v>
      </c>
      <c r="J8" s="11">
        <f t="shared" ref="J8:J24" si="7">C8+E8+H8+D8</f>
        <v>1203.4999489655174</v>
      </c>
    </row>
    <row r="9" spans="1:10" s="12" customFormat="1" x14ac:dyDescent="0.3">
      <c r="A9" s="9">
        <v>22</v>
      </c>
      <c r="B9" s="10">
        <f t="shared" si="0"/>
        <v>0.60689655172413792</v>
      </c>
      <c r="C9" s="13">
        <f t="shared" si="1"/>
        <v>1132.8027586206897</v>
      </c>
      <c r="D9" s="13"/>
      <c r="E9" s="11">
        <f t="shared" si="2"/>
        <v>67.968165517241374</v>
      </c>
      <c r="F9" s="16">
        <f t="shared" si="3"/>
        <v>1200.7709241379312</v>
      </c>
      <c r="G9" s="11">
        <f t="shared" si="4"/>
        <v>48.030836965517246</v>
      </c>
      <c r="H9" s="11">
        <f t="shared" si="5"/>
        <v>60.038546206896562</v>
      </c>
      <c r="I9" s="11">
        <f t="shared" si="6"/>
        <v>1248.8017611034484</v>
      </c>
      <c r="J9" s="11">
        <f t="shared" si="7"/>
        <v>1260.8094703448278</v>
      </c>
    </row>
    <row r="10" spans="1:10" s="12" customFormat="1" x14ac:dyDescent="0.3">
      <c r="A10" s="9">
        <v>23</v>
      </c>
      <c r="B10" s="10">
        <f t="shared" si="0"/>
        <v>0.6344827586206897</v>
      </c>
      <c r="C10" s="13">
        <f t="shared" si="1"/>
        <v>1184.2937931034483</v>
      </c>
      <c r="D10" s="13"/>
      <c r="E10" s="11">
        <f t="shared" si="2"/>
        <v>71.057627586206891</v>
      </c>
      <c r="F10" s="16">
        <f t="shared" si="3"/>
        <v>1255.3514206896552</v>
      </c>
      <c r="G10" s="11">
        <f t="shared" si="4"/>
        <v>50.214056827586212</v>
      </c>
      <c r="H10" s="11">
        <f t="shared" si="5"/>
        <v>62.767571034482764</v>
      </c>
      <c r="I10" s="11">
        <f t="shared" si="6"/>
        <v>1305.5654775172416</v>
      </c>
      <c r="J10" s="11">
        <f t="shared" si="7"/>
        <v>1318.1189917241379</v>
      </c>
    </row>
    <row r="11" spans="1:10" s="12" customFormat="1" x14ac:dyDescent="0.3">
      <c r="A11" s="9">
        <v>24</v>
      </c>
      <c r="B11" s="10">
        <f t="shared" si="0"/>
        <v>0.66206896551724137</v>
      </c>
      <c r="C11" s="13">
        <f t="shared" si="1"/>
        <v>1235.7848275862068</v>
      </c>
      <c r="D11" s="13"/>
      <c r="E11" s="11">
        <f t="shared" si="2"/>
        <v>74.147089655172408</v>
      </c>
      <c r="F11" s="16">
        <f t="shared" si="3"/>
        <v>1309.9319172413793</v>
      </c>
      <c r="G11" s="11">
        <f t="shared" si="4"/>
        <v>52.397276689655172</v>
      </c>
      <c r="H11" s="11">
        <f t="shared" si="5"/>
        <v>65.496595862068972</v>
      </c>
      <c r="I11" s="11">
        <f t="shared" si="6"/>
        <v>1362.3291939310345</v>
      </c>
      <c r="J11" s="11">
        <f t="shared" si="7"/>
        <v>1375.4285131034483</v>
      </c>
    </row>
    <row r="12" spans="1:10" s="12" customFormat="1" x14ac:dyDescent="0.3">
      <c r="A12" s="9">
        <v>25</v>
      </c>
      <c r="B12" s="10">
        <f t="shared" si="0"/>
        <v>0.68965517241379315</v>
      </c>
      <c r="C12" s="13">
        <f t="shared" si="1"/>
        <v>1287.2758620689656</v>
      </c>
      <c r="D12" s="13"/>
      <c r="E12" s="11">
        <f t="shared" si="2"/>
        <v>77.236551724137925</v>
      </c>
      <c r="F12" s="16">
        <f t="shared" si="3"/>
        <v>1364.5124137931034</v>
      </c>
      <c r="G12" s="11">
        <f t="shared" si="4"/>
        <v>54.580496551724138</v>
      </c>
      <c r="H12" s="11">
        <f t="shared" si="5"/>
        <v>68.225620689655173</v>
      </c>
      <c r="I12" s="11">
        <f t="shared" si="6"/>
        <v>1419.0929103448275</v>
      </c>
      <c r="J12" s="11">
        <f t="shared" si="7"/>
        <v>1432.7380344827586</v>
      </c>
    </row>
    <row r="13" spans="1:10" s="12" customFormat="1" x14ac:dyDescent="0.3">
      <c r="A13" s="9">
        <v>26</v>
      </c>
      <c r="B13" s="10">
        <f t="shared" si="0"/>
        <v>0.71724137931034482</v>
      </c>
      <c r="C13" s="13">
        <f t="shared" si="1"/>
        <v>1338.7668965517241</v>
      </c>
      <c r="D13" s="13"/>
      <c r="E13" s="11">
        <f t="shared" si="2"/>
        <v>80.326013793103442</v>
      </c>
      <c r="F13" s="16">
        <f t="shared" si="3"/>
        <v>1419.0929103448275</v>
      </c>
      <c r="G13" s="11">
        <f t="shared" si="4"/>
        <v>56.763716413793098</v>
      </c>
      <c r="H13" s="11">
        <f t="shared" si="5"/>
        <v>70.954645517241374</v>
      </c>
      <c r="I13" s="11">
        <f t="shared" si="6"/>
        <v>1475.8566267586207</v>
      </c>
      <c r="J13" s="11">
        <f t="shared" si="7"/>
        <v>1490.0475558620687</v>
      </c>
    </row>
    <row r="14" spans="1:10" s="12" customFormat="1" x14ac:dyDescent="0.3">
      <c r="A14" s="9">
        <v>27</v>
      </c>
      <c r="B14" s="10">
        <f t="shared" si="0"/>
        <v>0.7448275862068966</v>
      </c>
      <c r="C14" s="13">
        <f t="shared" si="1"/>
        <v>1390.2579310344829</v>
      </c>
      <c r="D14" s="13"/>
      <c r="E14" s="11">
        <f t="shared" si="2"/>
        <v>83.415475862068973</v>
      </c>
      <c r="F14" s="16">
        <f t="shared" si="3"/>
        <v>1473.6734068965518</v>
      </c>
      <c r="G14" s="11">
        <f t="shared" si="4"/>
        <v>58.946936275862072</v>
      </c>
      <c r="H14" s="11">
        <f t="shared" si="5"/>
        <v>73.68367034482759</v>
      </c>
      <c r="I14" s="11">
        <f t="shared" si="6"/>
        <v>1532.6203431724139</v>
      </c>
      <c r="J14" s="11">
        <f t="shared" si="7"/>
        <v>1547.3570772413793</v>
      </c>
    </row>
    <row r="15" spans="1:10" s="12" customFormat="1" x14ac:dyDescent="0.3">
      <c r="A15" s="9">
        <v>28</v>
      </c>
      <c r="B15" s="10">
        <f t="shared" si="0"/>
        <v>0.77241379310344827</v>
      </c>
      <c r="C15" s="13">
        <f t="shared" si="1"/>
        <v>1441.7489655172412</v>
      </c>
      <c r="D15" s="13"/>
      <c r="E15" s="11">
        <f t="shared" si="2"/>
        <v>86.504937931034476</v>
      </c>
      <c r="F15" s="16">
        <f t="shared" si="3"/>
        <v>1528.2539034482757</v>
      </c>
      <c r="G15" s="11">
        <f t="shared" si="4"/>
        <v>61.130156137931024</v>
      </c>
      <c r="H15" s="11">
        <f t="shared" si="5"/>
        <v>76.412695172413791</v>
      </c>
      <c r="I15" s="11">
        <f t="shared" si="6"/>
        <v>1589.3840595862066</v>
      </c>
      <c r="J15" s="11">
        <f t="shared" si="7"/>
        <v>1604.6665986206895</v>
      </c>
    </row>
    <row r="16" spans="1:10" s="12" customFormat="1" x14ac:dyDescent="0.3">
      <c r="A16" s="9">
        <v>29</v>
      </c>
      <c r="B16" s="10">
        <f t="shared" si="0"/>
        <v>0.8</v>
      </c>
      <c r="C16" s="13">
        <f t="shared" si="1"/>
        <v>1493.24</v>
      </c>
      <c r="D16" s="13"/>
      <c r="E16" s="11">
        <f t="shared" si="2"/>
        <v>89.594399999999993</v>
      </c>
      <c r="F16" s="16">
        <f t="shared" si="3"/>
        <v>1582.8344</v>
      </c>
      <c r="G16" s="11">
        <f t="shared" si="4"/>
        <v>63.313375999999998</v>
      </c>
      <c r="H16" s="11">
        <f t="shared" si="5"/>
        <v>79.141720000000007</v>
      </c>
      <c r="I16" s="11">
        <f t="shared" si="6"/>
        <v>1646.147776</v>
      </c>
      <c r="J16" s="11">
        <f t="shared" si="7"/>
        <v>1661.97612</v>
      </c>
    </row>
    <row r="17" spans="1:10" s="12" customFormat="1" x14ac:dyDescent="0.3">
      <c r="A17" s="9">
        <v>30</v>
      </c>
      <c r="B17" s="10">
        <f t="shared" si="0"/>
        <v>0.82758620689655171</v>
      </c>
      <c r="C17" s="13">
        <f t="shared" si="1"/>
        <v>1544.7310344827586</v>
      </c>
      <c r="D17" s="13"/>
      <c r="E17" s="11">
        <f t="shared" si="2"/>
        <v>92.68386206896551</v>
      </c>
      <c r="F17" s="16">
        <f t="shared" si="3"/>
        <v>1637.414896551724</v>
      </c>
      <c r="G17" s="11">
        <f t="shared" si="4"/>
        <v>65.496595862068958</v>
      </c>
      <c r="H17" s="11">
        <f t="shared" si="5"/>
        <v>81.870744827586208</v>
      </c>
      <c r="I17" s="11">
        <f t="shared" si="6"/>
        <v>1702.911492413793</v>
      </c>
      <c r="J17" s="11">
        <f t="shared" si="7"/>
        <v>1719.2856413793102</v>
      </c>
    </row>
    <row r="18" spans="1:10" s="12" customFormat="1" x14ac:dyDescent="0.3">
      <c r="A18" s="9">
        <v>31</v>
      </c>
      <c r="B18" s="10">
        <f t="shared" si="0"/>
        <v>0.85517241379310349</v>
      </c>
      <c r="C18" s="13">
        <f t="shared" si="1"/>
        <v>1596.2220689655173</v>
      </c>
      <c r="D18" s="13"/>
      <c r="E18" s="11">
        <f t="shared" si="2"/>
        <v>95.773324137931041</v>
      </c>
      <c r="F18" s="16">
        <f t="shared" si="3"/>
        <v>1691.9953931034484</v>
      </c>
      <c r="G18" s="11">
        <f t="shared" si="4"/>
        <v>67.679815724137939</v>
      </c>
      <c r="H18" s="11">
        <f t="shared" si="5"/>
        <v>84.599769655172423</v>
      </c>
      <c r="I18" s="11">
        <f t="shared" si="6"/>
        <v>1759.6752088275862</v>
      </c>
      <c r="J18" s="11">
        <f t="shared" si="7"/>
        <v>1776.5951627586207</v>
      </c>
    </row>
    <row r="19" spans="1:10" s="12" customFormat="1" x14ac:dyDescent="0.3">
      <c r="A19" s="9">
        <v>32</v>
      </c>
      <c r="B19" s="10">
        <f t="shared" si="0"/>
        <v>0.88275862068965516</v>
      </c>
      <c r="C19" s="13">
        <f t="shared" si="1"/>
        <v>1647.7131034482759</v>
      </c>
      <c r="D19" s="13"/>
      <c r="E19" s="11">
        <f t="shared" si="2"/>
        <v>98.862786206896544</v>
      </c>
      <c r="F19" s="16">
        <f t="shared" si="3"/>
        <v>1746.5758896551724</v>
      </c>
      <c r="G19" s="11">
        <f t="shared" si="4"/>
        <v>69.863035586206905</v>
      </c>
      <c r="H19" s="11">
        <f t="shared" si="5"/>
        <v>87.328794482758624</v>
      </c>
      <c r="I19" s="11">
        <f t="shared" si="6"/>
        <v>1816.4389252413794</v>
      </c>
      <c r="J19" s="11">
        <f t="shared" si="7"/>
        <v>1833.9046841379311</v>
      </c>
    </row>
    <row r="20" spans="1:10" s="12" customFormat="1" x14ac:dyDescent="0.3">
      <c r="A20" s="9">
        <v>33</v>
      </c>
      <c r="B20" s="10">
        <f t="shared" si="0"/>
        <v>0.91034482758620694</v>
      </c>
      <c r="C20" s="13">
        <f t="shared" si="1"/>
        <v>1699.2041379310344</v>
      </c>
      <c r="D20" s="13"/>
      <c r="E20" s="11">
        <f>(C20*$E$6)+0.01</f>
        <v>101.96224827586207</v>
      </c>
      <c r="F20" s="16">
        <f t="shared" si="3"/>
        <v>1801.1663862068965</v>
      </c>
      <c r="G20" s="11">
        <f t="shared" si="4"/>
        <v>72.046655448275857</v>
      </c>
      <c r="H20" s="11">
        <f t="shared" si="5"/>
        <v>90.058319310344828</v>
      </c>
      <c r="I20" s="11">
        <f t="shared" si="6"/>
        <v>1873.2130416551724</v>
      </c>
      <c r="J20" s="11">
        <f t="shared" si="7"/>
        <v>1891.2247055172413</v>
      </c>
    </row>
    <row r="21" spans="1:10" s="12" customFormat="1" x14ac:dyDescent="0.3">
      <c r="A21" s="9">
        <v>34</v>
      </c>
      <c r="B21" s="10">
        <f t="shared" si="0"/>
        <v>0.93793103448275861</v>
      </c>
      <c r="C21" s="13">
        <f t="shared" si="1"/>
        <v>1750.695172413793</v>
      </c>
      <c r="D21" s="13"/>
      <c r="E21" s="11">
        <f t="shared" si="2"/>
        <v>105.04171034482758</v>
      </c>
      <c r="F21" s="16">
        <f t="shared" si="3"/>
        <v>1855.7368827586206</v>
      </c>
      <c r="G21" s="11">
        <f t="shared" si="4"/>
        <v>74.229475310344824</v>
      </c>
      <c r="H21" s="11">
        <f t="shared" si="5"/>
        <v>92.786844137931041</v>
      </c>
      <c r="I21" s="11">
        <f t="shared" si="6"/>
        <v>1929.9663580689655</v>
      </c>
      <c r="J21" s="11">
        <f t="shared" si="7"/>
        <v>1948.5237268965516</v>
      </c>
    </row>
    <row r="22" spans="1:10" s="12" customFormat="1" x14ac:dyDescent="0.3">
      <c r="A22" s="9">
        <v>35</v>
      </c>
      <c r="B22" s="10">
        <f t="shared" si="0"/>
        <v>0.96551724137931039</v>
      </c>
      <c r="C22" s="13">
        <f t="shared" si="1"/>
        <v>1802.1862068965518</v>
      </c>
      <c r="D22" s="13"/>
      <c r="E22" s="11">
        <f t="shared" si="2"/>
        <v>108.1311724137931</v>
      </c>
      <c r="F22" s="16">
        <f t="shared" si="3"/>
        <v>1910.3173793103449</v>
      </c>
      <c r="G22" s="11">
        <f t="shared" si="4"/>
        <v>76.412695172413791</v>
      </c>
      <c r="H22" s="11">
        <f t="shared" si="5"/>
        <v>95.515868965517257</v>
      </c>
      <c r="I22" s="11">
        <f t="shared" si="6"/>
        <v>1986.7300744827587</v>
      </c>
      <c r="J22" s="11">
        <f t="shared" si="7"/>
        <v>2005.8332482758622</v>
      </c>
    </row>
    <row r="23" spans="1:10" s="12" customFormat="1" x14ac:dyDescent="0.3">
      <c r="A23" s="9">
        <v>36</v>
      </c>
      <c r="B23" s="10">
        <f t="shared" si="0"/>
        <v>0.99310344827586206</v>
      </c>
      <c r="C23" s="13">
        <f t="shared" si="1"/>
        <v>1853.6772413793103</v>
      </c>
      <c r="D23" s="13"/>
      <c r="E23" s="11">
        <f t="shared" si="2"/>
        <v>111.22063448275861</v>
      </c>
      <c r="F23" s="16">
        <f t="shared" si="3"/>
        <v>1964.897875862069</v>
      </c>
      <c r="G23" s="11">
        <f t="shared" si="4"/>
        <v>78.595915034482758</v>
      </c>
      <c r="H23" s="11">
        <f t="shared" si="5"/>
        <v>98.244893793103458</v>
      </c>
      <c r="I23" s="11">
        <f t="shared" si="6"/>
        <v>2043.4937908965517</v>
      </c>
      <c r="J23" s="11">
        <f t="shared" si="7"/>
        <v>2063.1427696551723</v>
      </c>
    </row>
    <row r="24" spans="1:10" s="12" customFormat="1" x14ac:dyDescent="0.3">
      <c r="A24" s="9">
        <v>36.25</v>
      </c>
      <c r="B24" s="10">
        <f t="shared" si="0"/>
        <v>1</v>
      </c>
      <c r="C24" s="13">
        <f t="shared" si="1"/>
        <v>1866.55</v>
      </c>
      <c r="D24" s="13"/>
      <c r="E24" s="11">
        <f t="shared" si="2"/>
        <v>111.99299999999999</v>
      </c>
      <c r="F24" s="16">
        <f t="shared" si="3"/>
        <v>1978.5429999999999</v>
      </c>
      <c r="G24" s="11">
        <f t="shared" si="4"/>
        <v>79.141719999999992</v>
      </c>
      <c r="H24" s="11">
        <f t="shared" si="5"/>
        <v>98.927149999999997</v>
      </c>
      <c r="I24" s="11">
        <f t="shared" si="6"/>
        <v>2057.6847199999997</v>
      </c>
      <c r="J24" s="11">
        <f t="shared" si="7"/>
        <v>2077.4701500000001</v>
      </c>
    </row>
    <row r="25" spans="1:10" x14ac:dyDescent="0.3">
      <c r="A25" s="5"/>
      <c r="B25" s="5"/>
      <c r="C25" s="5"/>
      <c r="D25" s="5"/>
      <c r="E25" s="5"/>
      <c r="F25" s="8"/>
      <c r="G25" s="5"/>
      <c r="H25" s="5"/>
      <c r="I25" s="5"/>
    </row>
    <row r="26" spans="1:10" x14ac:dyDescent="0.3">
      <c r="A26" s="5"/>
      <c r="B26" s="5"/>
      <c r="C26" s="5"/>
      <c r="D26" s="5"/>
      <c r="E26" s="5"/>
      <c r="F26" s="5"/>
      <c r="G26" s="5"/>
      <c r="H26" s="5"/>
      <c r="I26" s="5"/>
    </row>
    <row r="27" spans="1:10" x14ac:dyDescent="0.3">
      <c r="A27" s="5"/>
      <c r="B27" s="5"/>
      <c r="C27" s="5"/>
      <c r="D27" s="5"/>
      <c r="E27" s="5"/>
      <c r="F27" s="5"/>
      <c r="G27" s="5"/>
      <c r="H27" s="5"/>
      <c r="I27" s="5"/>
    </row>
    <row r="28" spans="1:10" x14ac:dyDescent="0.3">
      <c r="A28" s="5"/>
      <c r="B28" s="5"/>
      <c r="C28" s="5"/>
      <c r="D28" s="5"/>
      <c r="E28" s="5"/>
      <c r="F28" s="5"/>
      <c r="G28" s="5"/>
      <c r="H28" s="5"/>
      <c r="I28" s="5"/>
    </row>
    <row r="29" spans="1:10" x14ac:dyDescent="0.3">
      <c r="A29" s="5"/>
      <c r="B29" s="5"/>
      <c r="C29" s="5"/>
      <c r="D29" s="5"/>
      <c r="E29" s="5"/>
      <c r="F29" s="5"/>
      <c r="G29" s="5"/>
      <c r="H29" s="5"/>
      <c r="I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5"/>
    </row>
    <row r="32" spans="1:10" x14ac:dyDescent="0.3">
      <c r="A32" s="5"/>
      <c r="B32" s="5"/>
      <c r="C32" s="5"/>
      <c r="D32" s="5"/>
      <c r="E32" s="5"/>
      <c r="F32" s="5"/>
      <c r="G32" s="5"/>
      <c r="H32" s="5"/>
      <c r="I32" s="5"/>
    </row>
  </sheetData>
  <mergeCells count="3">
    <mergeCell ref="A1:B1"/>
    <mergeCell ref="A2:B2"/>
    <mergeCell ref="A3:B3"/>
  </mergeCells>
  <pageMargins left="0.7" right="0.7" top="0.75" bottom="0.75" header="0.3" footer="0.3"/>
  <pageSetup paperSize="9" scale="11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topLeftCell="A6" workbookViewId="0">
      <selection activeCell="M5" sqref="M5"/>
    </sheetView>
  </sheetViews>
  <sheetFormatPr defaultRowHeight="13.5" x14ac:dyDescent="0.3"/>
  <cols>
    <col min="1" max="1" width="5.23046875" customWidth="1"/>
    <col min="2" max="2" width="9.84375" customWidth="1"/>
    <col min="3" max="3" width="11" customWidth="1"/>
    <col min="4" max="4" width="0.23046875" customWidth="1"/>
    <col min="5" max="5" width="11.15234375" customWidth="1"/>
    <col min="6" max="6" width="11.4609375" customWidth="1"/>
    <col min="7" max="7" width="9" customWidth="1"/>
    <col min="8" max="8" width="11.53515625" customWidth="1"/>
    <col min="9" max="10" width="11.4609375" customWidth="1"/>
  </cols>
  <sheetData>
    <row r="1" spans="1:10" x14ac:dyDescent="0.3">
      <c r="A1" s="121" t="s">
        <v>0</v>
      </c>
      <c r="B1" s="121"/>
      <c r="C1" s="4">
        <v>36.25</v>
      </c>
      <c r="D1" s="4"/>
      <c r="G1" t="s">
        <v>13</v>
      </c>
      <c r="J1" s="18">
        <v>45931</v>
      </c>
    </row>
    <row r="2" spans="1:10" x14ac:dyDescent="0.3">
      <c r="A2" s="121" t="s">
        <v>3</v>
      </c>
      <c r="B2" s="121"/>
      <c r="C2" s="115">
        <v>1866.55</v>
      </c>
      <c r="D2" s="3"/>
      <c r="E2" s="114"/>
    </row>
    <row r="3" spans="1:10" x14ac:dyDescent="0.3">
      <c r="A3" s="122" t="s">
        <v>4</v>
      </c>
      <c r="B3" s="122"/>
      <c r="C3">
        <v>1</v>
      </c>
    </row>
    <row r="5" spans="1:10" ht="140" x14ac:dyDescent="0.3">
      <c r="A5" s="17" t="s">
        <v>10</v>
      </c>
      <c r="B5" s="1" t="s">
        <v>1</v>
      </c>
      <c r="C5" s="1" t="s">
        <v>15</v>
      </c>
      <c r="D5" s="17" t="s">
        <v>16</v>
      </c>
      <c r="E5" s="2" t="s">
        <v>2</v>
      </c>
      <c r="F5" s="1" t="s">
        <v>9</v>
      </c>
      <c r="G5" s="1" t="s">
        <v>5</v>
      </c>
      <c r="H5" s="1" t="s">
        <v>6</v>
      </c>
      <c r="I5" s="1" t="s">
        <v>7</v>
      </c>
      <c r="J5" s="1" t="s">
        <v>8</v>
      </c>
    </row>
    <row r="6" spans="1:10" x14ac:dyDescent="0.3">
      <c r="A6" s="2"/>
      <c r="B6" s="2">
        <v>100</v>
      </c>
      <c r="C6" s="7"/>
      <c r="D6" s="7"/>
      <c r="E6" s="6">
        <v>0.1</v>
      </c>
      <c r="F6" s="6"/>
      <c r="G6" s="6">
        <v>0.04</v>
      </c>
      <c r="H6" s="6">
        <v>0.05</v>
      </c>
      <c r="I6" s="2"/>
      <c r="J6" s="1"/>
    </row>
    <row r="7" spans="1:10" s="12" customFormat="1" x14ac:dyDescent="0.3">
      <c r="A7" s="9">
        <v>20</v>
      </c>
      <c r="B7" s="10">
        <f t="shared" ref="B7:B24" si="0">A7/$C$1</f>
        <v>0.55172413793103448</v>
      </c>
      <c r="C7" s="13">
        <f t="shared" ref="C7:C24" si="1">($C$2*B7)</f>
        <v>1029.8206896551724</v>
      </c>
      <c r="D7" s="13"/>
      <c r="E7" s="11">
        <f t="shared" ref="E7:E24" si="2">C7*$E$6</f>
        <v>102.98206896551724</v>
      </c>
      <c r="F7" s="16">
        <f>C7+E7+D7</f>
        <v>1132.8027586206897</v>
      </c>
      <c r="G7" s="11">
        <f>(C7+D7+E7)*$G$6</f>
        <v>45.312110344827587</v>
      </c>
      <c r="H7" s="11">
        <f>(C7+D7+E7)*$H$6</f>
        <v>56.640137931034488</v>
      </c>
      <c r="I7" s="11">
        <f>(C7+E7+G7)+0.01</f>
        <v>1178.1248689655172</v>
      </c>
      <c r="J7" s="11">
        <f>(C7+E7+H7)+0.01</f>
        <v>1189.4528965517243</v>
      </c>
    </row>
    <row r="8" spans="1:10" s="12" customFormat="1" x14ac:dyDescent="0.3">
      <c r="A8" s="9">
        <v>21</v>
      </c>
      <c r="B8" s="10">
        <f t="shared" si="0"/>
        <v>0.57931034482758625</v>
      </c>
      <c r="C8" s="13">
        <f t="shared" si="1"/>
        <v>1081.3117241379312</v>
      </c>
      <c r="D8" s="13"/>
      <c r="E8" s="11">
        <f t="shared" si="2"/>
        <v>108.13117241379312</v>
      </c>
      <c r="F8" s="16">
        <f t="shared" ref="F8:F24" si="3">C8+E8+D8</f>
        <v>1189.4428965517243</v>
      </c>
      <c r="G8" s="11">
        <f t="shared" ref="G8:G24" si="4">(C8+D8+E8)*$G$6</f>
        <v>47.57771586206897</v>
      </c>
      <c r="H8" s="11">
        <f t="shared" ref="H8:H24" si="5">(C8+D8+E8)*$H$6</f>
        <v>59.47214482758622</v>
      </c>
      <c r="I8" s="11">
        <f t="shared" ref="I8:I24" si="6">C8+E8+G8</f>
        <v>1237.0206124137933</v>
      </c>
      <c r="J8" s="11">
        <f t="shared" ref="J8:J24" si="7">C8+E8+H8</f>
        <v>1248.9150413793104</v>
      </c>
    </row>
    <row r="9" spans="1:10" s="12" customFormat="1" x14ac:dyDescent="0.3">
      <c r="A9" s="9">
        <v>22</v>
      </c>
      <c r="B9" s="10">
        <f t="shared" si="0"/>
        <v>0.60689655172413792</v>
      </c>
      <c r="C9" s="13">
        <f t="shared" si="1"/>
        <v>1132.8027586206897</v>
      </c>
      <c r="D9" s="13"/>
      <c r="E9" s="11">
        <f t="shared" si="2"/>
        <v>113.28027586206898</v>
      </c>
      <c r="F9" s="16">
        <f t="shared" si="3"/>
        <v>1246.0830344827586</v>
      </c>
      <c r="G9" s="11">
        <f t="shared" si="4"/>
        <v>49.843321379310346</v>
      </c>
      <c r="H9" s="11">
        <f t="shared" si="5"/>
        <v>62.304151724137938</v>
      </c>
      <c r="I9" s="11">
        <f t="shared" si="6"/>
        <v>1295.9263558620689</v>
      </c>
      <c r="J9" s="11">
        <f t="shared" si="7"/>
        <v>1308.3871862068966</v>
      </c>
    </row>
    <row r="10" spans="1:10" s="12" customFormat="1" x14ac:dyDescent="0.3">
      <c r="A10" s="9">
        <v>23</v>
      </c>
      <c r="B10" s="10">
        <f t="shared" si="0"/>
        <v>0.6344827586206897</v>
      </c>
      <c r="C10" s="13">
        <f t="shared" si="1"/>
        <v>1184.2937931034483</v>
      </c>
      <c r="D10" s="13"/>
      <c r="E10" s="11">
        <f t="shared" si="2"/>
        <v>118.42937931034483</v>
      </c>
      <c r="F10" s="16">
        <f t="shared" si="3"/>
        <v>1302.723172413793</v>
      </c>
      <c r="G10" s="11">
        <f t="shared" si="4"/>
        <v>52.108926896551722</v>
      </c>
      <c r="H10" s="11">
        <f t="shared" si="5"/>
        <v>65.136158620689656</v>
      </c>
      <c r="I10" s="11">
        <f t="shared" si="6"/>
        <v>1354.8320993103448</v>
      </c>
      <c r="J10" s="11">
        <f>(C10+E10+H10)-0.01</f>
        <v>1367.8493310344827</v>
      </c>
    </row>
    <row r="11" spans="1:10" s="12" customFormat="1" x14ac:dyDescent="0.3">
      <c r="A11" s="9">
        <v>24</v>
      </c>
      <c r="B11" s="10">
        <f t="shared" si="0"/>
        <v>0.66206896551724137</v>
      </c>
      <c r="C11" s="13">
        <f t="shared" si="1"/>
        <v>1235.7848275862068</v>
      </c>
      <c r="D11" s="13"/>
      <c r="E11" s="11">
        <f t="shared" si="2"/>
        <v>123.57848275862068</v>
      </c>
      <c r="F11" s="16">
        <f t="shared" si="3"/>
        <v>1359.3633103448274</v>
      </c>
      <c r="G11" s="11">
        <f t="shared" si="4"/>
        <v>54.374532413793098</v>
      </c>
      <c r="H11" s="11">
        <f t="shared" si="5"/>
        <v>67.968165517241374</v>
      </c>
      <c r="I11" s="11">
        <f t="shared" si="6"/>
        <v>1413.7378427586204</v>
      </c>
      <c r="J11" s="11">
        <f t="shared" si="7"/>
        <v>1427.3314758620688</v>
      </c>
    </row>
    <row r="12" spans="1:10" s="12" customFormat="1" x14ac:dyDescent="0.3">
      <c r="A12" s="9">
        <v>25</v>
      </c>
      <c r="B12" s="10">
        <f t="shared" si="0"/>
        <v>0.68965517241379315</v>
      </c>
      <c r="C12" s="13">
        <f t="shared" si="1"/>
        <v>1287.2758620689656</v>
      </c>
      <c r="D12" s="13"/>
      <c r="E12" s="11">
        <f t="shared" si="2"/>
        <v>128.72758620689658</v>
      </c>
      <c r="F12" s="16">
        <f>C12+E12+D12</f>
        <v>1416.0034482758622</v>
      </c>
      <c r="G12" s="11">
        <f t="shared" si="4"/>
        <v>56.640137931034488</v>
      </c>
      <c r="H12" s="11">
        <f t="shared" si="5"/>
        <v>70.800172413793106</v>
      </c>
      <c r="I12" s="11">
        <f>(C12+E12+G12)-0.01</f>
        <v>1472.6335862068968</v>
      </c>
      <c r="J12" s="11">
        <f t="shared" si="7"/>
        <v>1486.8036206896552</v>
      </c>
    </row>
    <row r="13" spans="1:10" s="12" customFormat="1" x14ac:dyDescent="0.3">
      <c r="A13" s="9">
        <v>26</v>
      </c>
      <c r="B13" s="10">
        <f t="shared" si="0"/>
        <v>0.71724137931034482</v>
      </c>
      <c r="C13" s="13">
        <f t="shared" si="1"/>
        <v>1338.7668965517241</v>
      </c>
      <c r="D13" s="13"/>
      <c r="E13" s="11">
        <f t="shared" si="2"/>
        <v>133.87668965517241</v>
      </c>
      <c r="F13" s="16">
        <f t="shared" si="3"/>
        <v>1472.6435862068965</v>
      </c>
      <c r="G13" s="11">
        <f t="shared" si="4"/>
        <v>58.905743448275864</v>
      </c>
      <c r="H13" s="11">
        <f t="shared" si="5"/>
        <v>73.632179310344824</v>
      </c>
      <c r="I13" s="11">
        <f>(C13+E13+G13)-0.01</f>
        <v>1531.5393296551724</v>
      </c>
      <c r="J13" s="11">
        <f>(C13+E13+H13)-0.01</f>
        <v>1546.2657655172413</v>
      </c>
    </row>
    <row r="14" spans="1:10" s="12" customFormat="1" x14ac:dyDescent="0.3">
      <c r="A14" s="9">
        <v>27</v>
      </c>
      <c r="B14" s="10">
        <f t="shared" si="0"/>
        <v>0.7448275862068966</v>
      </c>
      <c r="C14" s="13">
        <f t="shared" si="1"/>
        <v>1390.2579310344829</v>
      </c>
      <c r="D14" s="13"/>
      <c r="E14" s="11">
        <f t="shared" si="2"/>
        <v>139.02579310344831</v>
      </c>
      <c r="F14" s="16">
        <f t="shared" si="3"/>
        <v>1529.2837241379311</v>
      </c>
      <c r="G14" s="11">
        <f t="shared" si="4"/>
        <v>61.171348965517247</v>
      </c>
      <c r="H14" s="11">
        <f t="shared" si="5"/>
        <v>76.464186206896557</v>
      </c>
      <c r="I14" s="11">
        <f t="shared" si="6"/>
        <v>1590.4550731034483</v>
      </c>
      <c r="J14" s="11">
        <f>(C14+E14+H14)+0.01</f>
        <v>1605.7579103448277</v>
      </c>
    </row>
    <row r="15" spans="1:10" s="12" customFormat="1" x14ac:dyDescent="0.3">
      <c r="A15" s="9">
        <v>28</v>
      </c>
      <c r="B15" s="10">
        <f t="shared" si="0"/>
        <v>0.77241379310344827</v>
      </c>
      <c r="C15" s="13">
        <f t="shared" si="1"/>
        <v>1441.7489655172412</v>
      </c>
      <c r="D15" s="13"/>
      <c r="E15" s="11">
        <f t="shared" si="2"/>
        <v>144.17489655172412</v>
      </c>
      <c r="F15" s="16">
        <f t="shared" si="3"/>
        <v>1585.9238620689653</v>
      </c>
      <c r="G15" s="11">
        <f t="shared" si="4"/>
        <v>63.436954482758615</v>
      </c>
      <c r="H15" s="11">
        <f t="shared" si="5"/>
        <v>79.296193103448275</v>
      </c>
      <c r="I15" s="11">
        <f>(C15+E15+G15)+0.01</f>
        <v>1649.3708165517239</v>
      </c>
      <c r="J15" s="11">
        <f>(C15+E15+H15)+0.01</f>
        <v>1665.2300551724136</v>
      </c>
    </row>
    <row r="16" spans="1:10" s="12" customFormat="1" x14ac:dyDescent="0.3">
      <c r="A16" s="9">
        <v>29</v>
      </c>
      <c r="B16" s="10">
        <f t="shared" si="0"/>
        <v>0.8</v>
      </c>
      <c r="C16" s="13">
        <f t="shared" si="1"/>
        <v>1493.24</v>
      </c>
      <c r="D16" s="13"/>
      <c r="E16" s="11">
        <f t="shared" si="2"/>
        <v>149.32400000000001</v>
      </c>
      <c r="F16" s="16">
        <f t="shared" si="3"/>
        <v>1642.5640000000001</v>
      </c>
      <c r="G16" s="11">
        <f t="shared" si="4"/>
        <v>65.702560000000005</v>
      </c>
      <c r="H16" s="11">
        <f t="shared" si="5"/>
        <v>82.128200000000007</v>
      </c>
      <c r="I16" s="11">
        <f>(C16+E16+G16)+0.01</f>
        <v>1708.27656</v>
      </c>
      <c r="J16" s="11">
        <f>(C16+E16+H16)+0.01</f>
        <v>1724.7022000000002</v>
      </c>
    </row>
    <row r="17" spans="1:10" s="12" customFormat="1" x14ac:dyDescent="0.3">
      <c r="A17" s="9">
        <v>30</v>
      </c>
      <c r="B17" s="10">
        <f t="shared" si="0"/>
        <v>0.82758620689655171</v>
      </c>
      <c r="C17" s="13">
        <f t="shared" si="1"/>
        <v>1544.7310344827586</v>
      </c>
      <c r="D17" s="13"/>
      <c r="E17" s="11">
        <f t="shared" si="2"/>
        <v>154.47310344827588</v>
      </c>
      <c r="F17" s="16">
        <f t="shared" si="3"/>
        <v>1699.2041379310344</v>
      </c>
      <c r="G17" s="11">
        <f t="shared" si="4"/>
        <v>67.968165517241374</v>
      </c>
      <c r="H17" s="11">
        <f t="shared" si="5"/>
        <v>84.960206896551725</v>
      </c>
      <c r="I17" s="11">
        <f>(C17+E17+G17)-0.01</f>
        <v>1767.1623034482759</v>
      </c>
      <c r="J17" s="11">
        <f t="shared" si="7"/>
        <v>1784.1643448275861</v>
      </c>
    </row>
    <row r="18" spans="1:10" s="12" customFormat="1" x14ac:dyDescent="0.3">
      <c r="A18" s="9">
        <v>31</v>
      </c>
      <c r="B18" s="10">
        <f t="shared" si="0"/>
        <v>0.85517241379310349</v>
      </c>
      <c r="C18" s="13">
        <f t="shared" si="1"/>
        <v>1596.2220689655173</v>
      </c>
      <c r="D18" s="13"/>
      <c r="E18" s="11">
        <f t="shared" si="2"/>
        <v>159.62220689655175</v>
      </c>
      <c r="F18" s="16">
        <f t="shared" si="3"/>
        <v>1755.844275862069</v>
      </c>
      <c r="G18" s="11">
        <f t="shared" si="4"/>
        <v>70.233771034482757</v>
      </c>
      <c r="H18" s="11">
        <f t="shared" si="5"/>
        <v>87.792213793103457</v>
      </c>
      <c r="I18" s="11">
        <f>(C18+E18+G18)+0.01</f>
        <v>1826.0880468965518</v>
      </c>
      <c r="J18" s="11">
        <f t="shared" si="7"/>
        <v>1843.6364896551725</v>
      </c>
    </row>
    <row r="19" spans="1:10" s="12" customFormat="1" x14ac:dyDescent="0.3">
      <c r="A19" s="9">
        <v>32</v>
      </c>
      <c r="B19" s="10">
        <f t="shared" si="0"/>
        <v>0.88275862068965516</v>
      </c>
      <c r="C19" s="13">
        <f t="shared" si="1"/>
        <v>1647.7131034482759</v>
      </c>
      <c r="D19" s="13"/>
      <c r="E19" s="11">
        <f t="shared" si="2"/>
        <v>164.77131034482761</v>
      </c>
      <c r="F19" s="16">
        <f t="shared" si="3"/>
        <v>1812.4844137931036</v>
      </c>
      <c r="G19" s="11">
        <f t="shared" si="4"/>
        <v>72.49937655172414</v>
      </c>
      <c r="H19" s="11">
        <f t="shared" si="5"/>
        <v>90.624220689655189</v>
      </c>
      <c r="I19" s="11">
        <f t="shared" si="6"/>
        <v>1884.9837903448279</v>
      </c>
      <c r="J19" s="11">
        <f t="shared" si="7"/>
        <v>1903.1086344827588</v>
      </c>
    </row>
    <row r="20" spans="1:10" s="12" customFormat="1" x14ac:dyDescent="0.3">
      <c r="A20" s="9">
        <v>33</v>
      </c>
      <c r="B20" s="10">
        <f t="shared" si="0"/>
        <v>0.91034482758620694</v>
      </c>
      <c r="C20" s="13">
        <f t="shared" si="1"/>
        <v>1699.2041379310344</v>
      </c>
      <c r="D20" s="13"/>
      <c r="E20" s="11">
        <f t="shared" si="2"/>
        <v>169.92041379310345</v>
      </c>
      <c r="F20" s="16">
        <f t="shared" si="3"/>
        <v>1869.124551724138</v>
      </c>
      <c r="G20" s="11">
        <f t="shared" si="4"/>
        <v>74.764982068965523</v>
      </c>
      <c r="H20" s="11">
        <f t="shared" si="5"/>
        <v>93.456227586206907</v>
      </c>
      <c r="I20" s="11">
        <f>(C20+E20+G20)+0.01</f>
        <v>1943.8995337931035</v>
      </c>
      <c r="J20" s="11">
        <f>(C20+E20+H20)+0.01</f>
        <v>1962.5907793103449</v>
      </c>
    </row>
    <row r="21" spans="1:10" s="12" customFormat="1" x14ac:dyDescent="0.3">
      <c r="A21" s="9">
        <v>34</v>
      </c>
      <c r="B21" s="10">
        <f t="shared" si="0"/>
        <v>0.93793103448275861</v>
      </c>
      <c r="C21" s="13">
        <f t="shared" si="1"/>
        <v>1750.695172413793</v>
      </c>
      <c r="D21" s="13"/>
      <c r="E21" s="11">
        <f t="shared" si="2"/>
        <v>175.06951724137932</v>
      </c>
      <c r="F21" s="16">
        <f t="shared" si="3"/>
        <v>1925.7646896551723</v>
      </c>
      <c r="G21" s="11">
        <f t="shared" si="4"/>
        <v>77.030587586206892</v>
      </c>
      <c r="H21" s="11">
        <f t="shared" si="5"/>
        <v>96.288234482758625</v>
      </c>
      <c r="I21" s="11">
        <f t="shared" si="6"/>
        <v>2002.7952772413792</v>
      </c>
      <c r="J21" s="11">
        <f t="shared" si="7"/>
        <v>2022.0529241379309</v>
      </c>
    </row>
    <row r="22" spans="1:10" s="12" customFormat="1" x14ac:dyDescent="0.3">
      <c r="A22" s="9">
        <v>35</v>
      </c>
      <c r="B22" s="10">
        <f t="shared" si="0"/>
        <v>0.96551724137931039</v>
      </c>
      <c r="C22" s="13">
        <f t="shared" si="1"/>
        <v>1802.1862068965518</v>
      </c>
      <c r="D22" s="13"/>
      <c r="E22" s="11">
        <f t="shared" si="2"/>
        <v>180.21862068965518</v>
      </c>
      <c r="F22" s="16">
        <f t="shared" si="3"/>
        <v>1982.4048275862069</v>
      </c>
      <c r="G22" s="11">
        <f t="shared" si="4"/>
        <v>79.296193103448275</v>
      </c>
      <c r="H22" s="11">
        <f t="shared" si="5"/>
        <v>99.120241379310357</v>
      </c>
      <c r="I22" s="11">
        <f>(C22+E22+G22)-0.01</f>
        <v>2061.691020689655</v>
      </c>
      <c r="J22" s="11">
        <f>(C22+E22+H22)-0.01</f>
        <v>2081.515068965517</v>
      </c>
    </row>
    <row r="23" spans="1:10" s="12" customFormat="1" x14ac:dyDescent="0.3">
      <c r="A23" s="9">
        <v>36</v>
      </c>
      <c r="B23" s="10">
        <f t="shared" si="0"/>
        <v>0.99310344827586206</v>
      </c>
      <c r="C23" s="13">
        <f t="shared" si="1"/>
        <v>1853.6772413793103</v>
      </c>
      <c r="D23" s="13"/>
      <c r="E23" s="11">
        <f t="shared" si="2"/>
        <v>185.36772413793105</v>
      </c>
      <c r="F23" s="16">
        <f t="shared" si="3"/>
        <v>2039.0449655172413</v>
      </c>
      <c r="G23" s="11">
        <f t="shared" si="4"/>
        <v>81.561798620689657</v>
      </c>
      <c r="H23" s="11">
        <f t="shared" si="5"/>
        <v>101.95224827586208</v>
      </c>
      <c r="I23" s="11">
        <f t="shared" si="6"/>
        <v>2120.6067641379309</v>
      </c>
      <c r="J23" s="11">
        <f t="shared" si="7"/>
        <v>2140.9972137931036</v>
      </c>
    </row>
    <row r="24" spans="1:10" s="12" customFormat="1" x14ac:dyDescent="0.3">
      <c r="A24" s="118">
        <v>36.25</v>
      </c>
      <c r="B24" s="10">
        <f t="shared" si="0"/>
        <v>1</v>
      </c>
      <c r="C24" s="13">
        <f t="shared" si="1"/>
        <v>1866.55</v>
      </c>
      <c r="D24" s="13"/>
      <c r="E24" s="11">
        <f t="shared" si="2"/>
        <v>186.655</v>
      </c>
      <c r="F24" s="16">
        <f t="shared" si="3"/>
        <v>2053.2049999999999</v>
      </c>
      <c r="G24" s="11">
        <f t="shared" si="4"/>
        <v>82.128199999999993</v>
      </c>
      <c r="H24" s="11">
        <f t="shared" si="5"/>
        <v>102.66025</v>
      </c>
      <c r="I24" s="11">
        <f t="shared" si="6"/>
        <v>2135.3332</v>
      </c>
      <c r="J24" s="11">
        <f t="shared" si="7"/>
        <v>2155.8652499999998</v>
      </c>
    </row>
    <row r="25" spans="1:10" s="12" customFormat="1" x14ac:dyDescent="0.3">
      <c r="A25" s="14"/>
      <c r="B25" s="14"/>
      <c r="C25" s="14"/>
      <c r="D25" s="14"/>
      <c r="E25" s="14"/>
      <c r="F25" s="15"/>
      <c r="G25" s="14"/>
      <c r="H25" s="14"/>
      <c r="I25" s="14"/>
    </row>
    <row r="26" spans="1:10" s="12" customFormat="1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0" x14ac:dyDescent="0.3">
      <c r="A27" s="5"/>
      <c r="B27" s="5"/>
      <c r="C27" s="5"/>
      <c r="D27" s="5"/>
      <c r="E27" s="5"/>
      <c r="F27" s="5"/>
      <c r="G27" s="5"/>
      <c r="H27" s="5"/>
      <c r="I27" s="5"/>
    </row>
    <row r="28" spans="1:10" x14ac:dyDescent="0.3">
      <c r="A28" s="5"/>
      <c r="B28" s="5"/>
      <c r="C28" s="5"/>
      <c r="D28" s="5"/>
      <c r="E28" s="5"/>
      <c r="F28" s="5"/>
      <c r="G28" s="5"/>
      <c r="H28" s="5"/>
      <c r="I28" s="5"/>
    </row>
    <row r="29" spans="1:10" x14ac:dyDescent="0.3">
      <c r="A29" s="5"/>
      <c r="B29" s="5"/>
      <c r="C29" s="5"/>
      <c r="D29" s="5"/>
      <c r="E29" s="5"/>
      <c r="F29" s="5"/>
      <c r="G29" s="5"/>
      <c r="H29" s="5"/>
      <c r="I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5"/>
    </row>
    <row r="32" spans="1:10" x14ac:dyDescent="0.3">
      <c r="A32" s="5"/>
      <c r="B32" s="5"/>
      <c r="C32" s="5"/>
      <c r="D32" s="5"/>
      <c r="E32" s="5"/>
      <c r="F32" s="5"/>
      <c r="G32" s="5"/>
      <c r="H32" s="5"/>
      <c r="I32" s="5"/>
    </row>
  </sheetData>
  <mergeCells count="3">
    <mergeCell ref="A1:B1"/>
    <mergeCell ref="A2:B2"/>
    <mergeCell ref="A3:B3"/>
  </mergeCells>
  <pageMargins left="0.7" right="0.7" top="0.75" bottom="0.75" header="0.3" footer="0.3"/>
  <pageSetup paperSize="9" scale="11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tabSelected="1" workbookViewId="0">
      <selection activeCell="L7" sqref="L7"/>
    </sheetView>
  </sheetViews>
  <sheetFormatPr defaultRowHeight="13.5" x14ac:dyDescent="0.3"/>
  <cols>
    <col min="1" max="1" width="6.15234375" customWidth="1"/>
    <col min="2" max="2" width="12.23046875" customWidth="1"/>
    <col min="3" max="3" width="11.921875" customWidth="1"/>
    <col min="4" max="4" width="7.3828125" hidden="1" customWidth="1"/>
    <col min="5" max="5" width="11.3828125" customWidth="1"/>
    <col min="6" max="6" width="11.69140625" customWidth="1"/>
    <col min="7" max="7" width="8.921875" customWidth="1"/>
    <col min="8" max="8" width="10.53515625" customWidth="1"/>
    <col min="9" max="10" width="11.4609375" customWidth="1"/>
  </cols>
  <sheetData>
    <row r="1" spans="1:10" x14ac:dyDescent="0.3">
      <c r="A1" s="121" t="s">
        <v>0</v>
      </c>
      <c r="B1" s="121"/>
      <c r="C1" s="4">
        <v>36.25</v>
      </c>
      <c r="D1" s="4"/>
      <c r="G1" t="s">
        <v>14</v>
      </c>
      <c r="J1" s="18">
        <v>45931</v>
      </c>
    </row>
    <row r="2" spans="1:10" x14ac:dyDescent="0.3">
      <c r="A2" s="121" t="s">
        <v>3</v>
      </c>
      <c r="B2" s="121"/>
      <c r="C2" s="115">
        <v>1866.55</v>
      </c>
      <c r="D2" s="3"/>
      <c r="E2" s="114"/>
    </row>
    <row r="3" spans="1:10" x14ac:dyDescent="0.3">
      <c r="A3" s="122" t="s">
        <v>4</v>
      </c>
      <c r="B3" s="122"/>
      <c r="C3">
        <v>1</v>
      </c>
    </row>
    <row r="5" spans="1:10" ht="40.5" x14ac:dyDescent="0.3">
      <c r="A5" s="17" t="s">
        <v>10</v>
      </c>
      <c r="B5" s="1" t="s">
        <v>1</v>
      </c>
      <c r="C5" s="1" t="s">
        <v>15</v>
      </c>
      <c r="D5" s="1" t="s">
        <v>16</v>
      </c>
      <c r="E5" s="2" t="s">
        <v>2</v>
      </c>
      <c r="F5" s="1" t="s">
        <v>9</v>
      </c>
      <c r="G5" s="1" t="s">
        <v>5</v>
      </c>
      <c r="H5" s="1" t="s">
        <v>6</v>
      </c>
      <c r="I5" s="1" t="s">
        <v>7</v>
      </c>
      <c r="J5" s="1" t="s">
        <v>8</v>
      </c>
    </row>
    <row r="6" spans="1:10" x14ac:dyDescent="0.3">
      <c r="A6" s="2"/>
      <c r="B6" s="2">
        <v>100</v>
      </c>
      <c r="C6" s="7"/>
      <c r="D6" s="7"/>
      <c r="E6" s="6">
        <v>0.14000000000000001</v>
      </c>
      <c r="F6" s="6"/>
      <c r="G6" s="6">
        <v>0.04</v>
      </c>
      <c r="H6" s="6">
        <v>0.05</v>
      </c>
      <c r="I6" s="2"/>
      <c r="J6" s="1"/>
    </row>
    <row r="7" spans="1:10" s="12" customFormat="1" x14ac:dyDescent="0.3">
      <c r="A7" s="9">
        <v>20</v>
      </c>
      <c r="B7" s="10">
        <f t="shared" ref="B7:B24" si="0">A7/$C$1</f>
        <v>0.55172413793103448</v>
      </c>
      <c r="C7" s="13">
        <f t="shared" ref="C7:C24" si="1">($C$2*B7)</f>
        <v>1029.8206896551724</v>
      </c>
      <c r="D7" s="13"/>
      <c r="E7" s="11">
        <f t="shared" ref="E7:E24" si="2">C7*$E$6</f>
        <v>144.17489655172415</v>
      </c>
      <c r="F7" s="16">
        <f>C7+E7+D7</f>
        <v>1173.9955862068964</v>
      </c>
      <c r="G7" s="11">
        <f>(C7+E7+D7)*$G$6</f>
        <v>46.959823448275856</v>
      </c>
      <c r="H7" s="11">
        <f>(C7+E7+D7)*$H$6</f>
        <v>58.699779310344823</v>
      </c>
      <c r="I7" s="11">
        <f>C7+E7+G7+D7</f>
        <v>1220.9554096551722</v>
      </c>
      <c r="J7" s="11">
        <f>C7+E7+H7+D7</f>
        <v>1232.6953655172413</v>
      </c>
    </row>
    <row r="8" spans="1:10" s="12" customFormat="1" x14ac:dyDescent="0.3">
      <c r="A8" s="9">
        <v>21</v>
      </c>
      <c r="B8" s="10">
        <f t="shared" si="0"/>
        <v>0.57931034482758625</v>
      </c>
      <c r="C8" s="13">
        <f t="shared" si="1"/>
        <v>1081.3117241379312</v>
      </c>
      <c r="D8" s="13"/>
      <c r="E8" s="11">
        <f t="shared" si="2"/>
        <v>151.38364137931038</v>
      </c>
      <c r="F8" s="16">
        <f t="shared" ref="F8:F24" si="3">C8+E8+D8</f>
        <v>1232.6953655172415</v>
      </c>
      <c r="G8" s="11">
        <f t="shared" ref="G8:G24" si="4">(C8+E8+D8)*$G$6</f>
        <v>49.307814620689662</v>
      </c>
      <c r="H8" s="11">
        <f t="shared" ref="H8:H24" si="5">(C8+E8+D8)*$H$6</f>
        <v>61.634768275862079</v>
      </c>
      <c r="I8" s="11">
        <f t="shared" ref="I8:I24" si="6">C8+E8+G8+D8</f>
        <v>1282.0031801379312</v>
      </c>
      <c r="J8" s="11">
        <f t="shared" ref="J8:J24" si="7">C8+E8+H8+D8</f>
        <v>1294.3301337931036</v>
      </c>
    </row>
    <row r="9" spans="1:10" s="12" customFormat="1" x14ac:dyDescent="0.3">
      <c r="A9" s="9">
        <v>22</v>
      </c>
      <c r="B9" s="10">
        <f t="shared" si="0"/>
        <v>0.60689655172413792</v>
      </c>
      <c r="C9" s="13">
        <f t="shared" si="1"/>
        <v>1132.8027586206897</v>
      </c>
      <c r="D9" s="13"/>
      <c r="E9" s="11">
        <f t="shared" si="2"/>
        <v>158.59238620689658</v>
      </c>
      <c r="F9" s="16">
        <f t="shared" si="3"/>
        <v>1291.3951448275864</v>
      </c>
      <c r="G9" s="11">
        <f t="shared" si="4"/>
        <v>51.655805793103454</v>
      </c>
      <c r="H9" s="11">
        <f t="shared" si="5"/>
        <v>64.569757241379321</v>
      </c>
      <c r="I9" s="11">
        <f t="shared" si="6"/>
        <v>1343.0509506206897</v>
      </c>
      <c r="J9" s="11">
        <f t="shared" si="7"/>
        <v>1355.9649020689658</v>
      </c>
    </row>
    <row r="10" spans="1:10" s="12" customFormat="1" x14ac:dyDescent="0.3">
      <c r="A10" s="9">
        <v>23</v>
      </c>
      <c r="B10" s="10">
        <f t="shared" si="0"/>
        <v>0.6344827586206897</v>
      </c>
      <c r="C10" s="13">
        <f t="shared" si="1"/>
        <v>1184.2937931034483</v>
      </c>
      <c r="D10" s="13"/>
      <c r="E10" s="11">
        <f t="shared" si="2"/>
        <v>165.80113103448278</v>
      </c>
      <c r="F10" s="16">
        <f t="shared" si="3"/>
        <v>1350.094924137931</v>
      </c>
      <c r="G10" s="11">
        <f t="shared" si="4"/>
        <v>54.003796965517239</v>
      </c>
      <c r="H10" s="11">
        <f t="shared" si="5"/>
        <v>67.504746206896556</v>
      </c>
      <c r="I10" s="11">
        <f t="shared" si="6"/>
        <v>1404.0987211034483</v>
      </c>
      <c r="J10" s="11">
        <f t="shared" si="7"/>
        <v>1417.5996703448275</v>
      </c>
    </row>
    <row r="11" spans="1:10" s="12" customFormat="1" x14ac:dyDescent="0.3">
      <c r="A11" s="9">
        <v>24</v>
      </c>
      <c r="B11" s="10">
        <f t="shared" si="0"/>
        <v>0.66206896551724137</v>
      </c>
      <c r="C11" s="13">
        <f t="shared" si="1"/>
        <v>1235.7848275862068</v>
      </c>
      <c r="D11" s="13"/>
      <c r="E11" s="11">
        <f t="shared" si="2"/>
        <v>173.00987586206898</v>
      </c>
      <c r="F11" s="16">
        <f t="shared" si="3"/>
        <v>1408.7947034482759</v>
      </c>
      <c r="G11" s="11">
        <f t="shared" si="4"/>
        <v>56.351788137931038</v>
      </c>
      <c r="H11" s="11">
        <f t="shared" si="5"/>
        <v>70.439735172413791</v>
      </c>
      <c r="I11" s="11">
        <f t="shared" si="6"/>
        <v>1465.1464915862068</v>
      </c>
      <c r="J11" s="11">
        <f t="shared" si="7"/>
        <v>1479.2344386206896</v>
      </c>
    </row>
    <row r="12" spans="1:10" s="12" customFormat="1" x14ac:dyDescent="0.3">
      <c r="A12" s="9">
        <v>25</v>
      </c>
      <c r="B12" s="10">
        <f t="shared" si="0"/>
        <v>0.68965517241379315</v>
      </c>
      <c r="C12" s="13">
        <f t="shared" si="1"/>
        <v>1287.2758620689656</v>
      </c>
      <c r="D12" s="13"/>
      <c r="E12" s="11">
        <f t="shared" si="2"/>
        <v>180.21862068965521</v>
      </c>
      <c r="F12" s="16">
        <f t="shared" si="3"/>
        <v>1467.4944827586207</v>
      </c>
      <c r="G12" s="11">
        <f t="shared" si="4"/>
        <v>58.69977931034483</v>
      </c>
      <c r="H12" s="11">
        <f t="shared" si="5"/>
        <v>73.37472413793104</v>
      </c>
      <c r="I12" s="11">
        <f t="shared" si="6"/>
        <v>1526.1942620689656</v>
      </c>
      <c r="J12" s="11">
        <f t="shared" si="7"/>
        <v>1540.8692068965518</v>
      </c>
    </row>
    <row r="13" spans="1:10" s="12" customFormat="1" x14ac:dyDescent="0.3">
      <c r="A13" s="9">
        <v>26</v>
      </c>
      <c r="B13" s="10">
        <f t="shared" si="0"/>
        <v>0.71724137931034482</v>
      </c>
      <c r="C13" s="13">
        <f t="shared" si="1"/>
        <v>1338.7668965517241</v>
      </c>
      <c r="D13" s="13"/>
      <c r="E13" s="11">
        <f t="shared" si="2"/>
        <v>187.42736551724138</v>
      </c>
      <c r="F13" s="16">
        <f t="shared" si="3"/>
        <v>1526.1942620689656</v>
      </c>
      <c r="G13" s="11">
        <f t="shared" si="4"/>
        <v>61.047770482758622</v>
      </c>
      <c r="H13" s="11">
        <f t="shared" si="5"/>
        <v>76.309713103448289</v>
      </c>
      <c r="I13" s="11">
        <f t="shared" si="6"/>
        <v>1587.2420325517242</v>
      </c>
      <c r="J13" s="11">
        <f t="shared" si="7"/>
        <v>1602.5039751724139</v>
      </c>
    </row>
    <row r="14" spans="1:10" s="12" customFormat="1" x14ac:dyDescent="0.3">
      <c r="A14" s="9">
        <v>27</v>
      </c>
      <c r="B14" s="10">
        <f t="shared" si="0"/>
        <v>0.7448275862068966</v>
      </c>
      <c r="C14" s="13">
        <f t="shared" si="1"/>
        <v>1390.2579310344829</v>
      </c>
      <c r="D14" s="13"/>
      <c r="E14" s="11">
        <f t="shared" si="2"/>
        <v>194.63611034482761</v>
      </c>
      <c r="F14" s="16">
        <f t="shared" si="3"/>
        <v>1584.8940413793105</v>
      </c>
      <c r="G14" s="11">
        <f t="shared" si="4"/>
        <v>63.395761655172421</v>
      </c>
      <c r="H14" s="11">
        <f t="shared" si="5"/>
        <v>79.244702068965523</v>
      </c>
      <c r="I14" s="11">
        <f t="shared" si="6"/>
        <v>1648.2898030344829</v>
      </c>
      <c r="J14" s="11">
        <f t="shared" si="7"/>
        <v>1664.138743448276</v>
      </c>
    </row>
    <row r="15" spans="1:10" s="12" customFormat="1" x14ac:dyDescent="0.3">
      <c r="A15" s="9">
        <v>28</v>
      </c>
      <c r="B15" s="10">
        <f t="shared" si="0"/>
        <v>0.77241379310344827</v>
      </c>
      <c r="C15" s="13">
        <f t="shared" si="1"/>
        <v>1441.7489655172412</v>
      </c>
      <c r="D15" s="13"/>
      <c r="E15" s="11">
        <f t="shared" si="2"/>
        <v>201.84485517241379</v>
      </c>
      <c r="F15" s="16">
        <f t="shared" si="3"/>
        <v>1643.5938206896551</v>
      </c>
      <c r="G15" s="11">
        <f t="shared" si="4"/>
        <v>65.743752827586206</v>
      </c>
      <c r="H15" s="11">
        <f t="shared" si="5"/>
        <v>82.179691034482758</v>
      </c>
      <c r="I15" s="11">
        <f t="shared" si="6"/>
        <v>1709.3375735172413</v>
      </c>
      <c r="J15" s="11">
        <f t="shared" si="7"/>
        <v>1725.773511724138</v>
      </c>
    </row>
    <row r="16" spans="1:10" s="12" customFormat="1" x14ac:dyDescent="0.3">
      <c r="A16" s="9">
        <v>29</v>
      </c>
      <c r="B16" s="10">
        <f t="shared" si="0"/>
        <v>0.8</v>
      </c>
      <c r="C16" s="13">
        <f t="shared" si="1"/>
        <v>1493.24</v>
      </c>
      <c r="D16" s="13"/>
      <c r="E16" s="11">
        <f t="shared" si="2"/>
        <v>209.05360000000002</v>
      </c>
      <c r="F16" s="16">
        <f t="shared" si="3"/>
        <v>1702.2936</v>
      </c>
      <c r="G16" s="11">
        <f t="shared" si="4"/>
        <v>68.091744000000006</v>
      </c>
      <c r="H16" s="11">
        <f t="shared" si="5"/>
        <v>85.114680000000007</v>
      </c>
      <c r="I16" s="11">
        <f t="shared" si="6"/>
        <v>1770.385344</v>
      </c>
      <c r="J16" s="11">
        <f t="shared" si="7"/>
        <v>1787.4082799999999</v>
      </c>
    </row>
    <row r="17" spans="1:10" s="12" customFormat="1" x14ac:dyDescent="0.3">
      <c r="A17" s="9">
        <v>30</v>
      </c>
      <c r="B17" s="10">
        <f t="shared" si="0"/>
        <v>0.82758620689655171</v>
      </c>
      <c r="C17" s="13">
        <f t="shared" si="1"/>
        <v>1544.7310344827586</v>
      </c>
      <c r="D17" s="13"/>
      <c r="E17" s="11">
        <f t="shared" si="2"/>
        <v>216.26234482758622</v>
      </c>
      <c r="F17" s="16">
        <f t="shared" si="3"/>
        <v>1760.9933793103448</v>
      </c>
      <c r="G17" s="11">
        <f t="shared" si="4"/>
        <v>70.439735172413791</v>
      </c>
      <c r="H17" s="11">
        <f t="shared" si="5"/>
        <v>88.049668965517242</v>
      </c>
      <c r="I17" s="11">
        <f t="shared" si="6"/>
        <v>1831.4331144827586</v>
      </c>
      <c r="J17" s="11">
        <f t="shared" si="7"/>
        <v>1849.043048275862</v>
      </c>
    </row>
    <row r="18" spans="1:10" s="12" customFormat="1" x14ac:dyDescent="0.3">
      <c r="A18" s="9">
        <v>31</v>
      </c>
      <c r="B18" s="10">
        <f t="shared" si="0"/>
        <v>0.85517241379310349</v>
      </c>
      <c r="C18" s="13">
        <f t="shared" si="1"/>
        <v>1596.2220689655173</v>
      </c>
      <c r="D18" s="13"/>
      <c r="E18" s="11">
        <f t="shared" si="2"/>
        <v>223.47108965517245</v>
      </c>
      <c r="F18" s="16">
        <f t="shared" si="3"/>
        <v>1819.6931586206897</v>
      </c>
      <c r="G18" s="11">
        <f t="shared" si="4"/>
        <v>72.78772634482759</v>
      </c>
      <c r="H18" s="11">
        <f t="shared" si="5"/>
        <v>90.984657931034491</v>
      </c>
      <c r="I18" s="11">
        <f t="shared" si="6"/>
        <v>1892.4808849655174</v>
      </c>
      <c r="J18" s="11">
        <f t="shared" si="7"/>
        <v>1910.6778165517242</v>
      </c>
    </row>
    <row r="19" spans="1:10" s="12" customFormat="1" x14ac:dyDescent="0.3">
      <c r="A19" s="9">
        <v>32</v>
      </c>
      <c r="B19" s="10">
        <f t="shared" si="0"/>
        <v>0.88275862068965516</v>
      </c>
      <c r="C19" s="13">
        <f t="shared" si="1"/>
        <v>1647.7131034482759</v>
      </c>
      <c r="D19" s="13"/>
      <c r="E19" s="11">
        <f t="shared" si="2"/>
        <v>230.67983448275865</v>
      </c>
      <c r="F19" s="16">
        <f t="shared" si="3"/>
        <v>1878.3929379310346</v>
      </c>
      <c r="G19" s="11">
        <f t="shared" si="4"/>
        <v>75.135717517241389</v>
      </c>
      <c r="H19" s="11">
        <f t="shared" si="5"/>
        <v>93.91964689655174</v>
      </c>
      <c r="I19" s="11">
        <f t="shared" si="6"/>
        <v>1953.5286554482759</v>
      </c>
      <c r="J19" s="11">
        <f t="shared" si="7"/>
        <v>1972.3125848275863</v>
      </c>
    </row>
    <row r="20" spans="1:10" s="12" customFormat="1" x14ac:dyDescent="0.3">
      <c r="A20" s="9">
        <v>33</v>
      </c>
      <c r="B20" s="10">
        <f t="shared" si="0"/>
        <v>0.91034482758620694</v>
      </c>
      <c r="C20" s="13">
        <f t="shared" si="1"/>
        <v>1699.2041379310344</v>
      </c>
      <c r="D20" s="13"/>
      <c r="E20" s="11">
        <f t="shared" si="2"/>
        <v>237.88857931034485</v>
      </c>
      <c r="F20" s="16">
        <f t="shared" si="3"/>
        <v>1937.0927172413792</v>
      </c>
      <c r="G20" s="11">
        <f t="shared" si="4"/>
        <v>77.483708689655174</v>
      </c>
      <c r="H20" s="11">
        <f t="shared" si="5"/>
        <v>96.85463586206896</v>
      </c>
      <c r="I20" s="11">
        <f t="shared" si="6"/>
        <v>2014.5764259310345</v>
      </c>
      <c r="J20" s="11">
        <f t="shared" si="7"/>
        <v>2033.9473531034482</v>
      </c>
    </row>
    <row r="21" spans="1:10" s="12" customFormat="1" x14ac:dyDescent="0.3">
      <c r="A21" s="9">
        <v>34</v>
      </c>
      <c r="B21" s="10">
        <f t="shared" si="0"/>
        <v>0.93793103448275861</v>
      </c>
      <c r="C21" s="13">
        <f t="shared" si="1"/>
        <v>1750.695172413793</v>
      </c>
      <c r="D21" s="13"/>
      <c r="E21" s="11">
        <f t="shared" si="2"/>
        <v>245.09732413793105</v>
      </c>
      <c r="F21" s="16">
        <f t="shared" si="3"/>
        <v>1995.7924965517241</v>
      </c>
      <c r="G21" s="11">
        <f t="shared" si="4"/>
        <v>79.831699862068959</v>
      </c>
      <c r="H21" s="11">
        <f t="shared" si="5"/>
        <v>99.789624827586209</v>
      </c>
      <c r="I21" s="11">
        <f t="shared" si="6"/>
        <v>2075.624196413793</v>
      </c>
      <c r="J21" s="11">
        <f t="shared" si="7"/>
        <v>2095.5821213793101</v>
      </c>
    </row>
    <row r="22" spans="1:10" s="12" customFormat="1" x14ac:dyDescent="0.3">
      <c r="A22" s="9">
        <v>35</v>
      </c>
      <c r="B22" s="10">
        <f t="shared" si="0"/>
        <v>0.96551724137931039</v>
      </c>
      <c r="C22" s="13">
        <f t="shared" si="1"/>
        <v>1802.1862068965518</v>
      </c>
      <c r="D22" s="13"/>
      <c r="E22" s="11">
        <f t="shared" si="2"/>
        <v>252.30606896551728</v>
      </c>
      <c r="F22" s="16">
        <f t="shared" si="3"/>
        <v>2054.4922758620692</v>
      </c>
      <c r="G22" s="11">
        <f t="shared" si="4"/>
        <v>82.179691034482772</v>
      </c>
      <c r="H22" s="11">
        <f t="shared" si="5"/>
        <v>102.72461379310346</v>
      </c>
      <c r="I22" s="11">
        <f t="shared" si="6"/>
        <v>2136.671966896552</v>
      </c>
      <c r="J22" s="11">
        <f t="shared" si="7"/>
        <v>2157.2168896551725</v>
      </c>
    </row>
    <row r="23" spans="1:10" s="12" customFormat="1" x14ac:dyDescent="0.3">
      <c r="A23" s="9">
        <v>36</v>
      </c>
      <c r="B23" s="10">
        <f t="shared" si="0"/>
        <v>0.99310344827586206</v>
      </c>
      <c r="C23" s="13">
        <f t="shared" si="1"/>
        <v>1853.6772413793103</v>
      </c>
      <c r="D23" s="13"/>
      <c r="E23" s="11">
        <f>(C23*$E$6)</f>
        <v>259.51481379310349</v>
      </c>
      <c r="F23" s="16">
        <f t="shared" si="3"/>
        <v>2113.1920551724138</v>
      </c>
      <c r="G23" s="11">
        <f t="shared" si="4"/>
        <v>84.527682206896557</v>
      </c>
      <c r="H23" s="11">
        <f t="shared" si="5"/>
        <v>105.65960275862069</v>
      </c>
      <c r="I23" s="11">
        <f t="shared" si="6"/>
        <v>2197.7197373793106</v>
      </c>
      <c r="J23" s="11">
        <f t="shared" si="7"/>
        <v>2218.8516579310344</v>
      </c>
    </row>
    <row r="24" spans="1:10" s="12" customFormat="1" x14ac:dyDescent="0.3">
      <c r="A24" s="118">
        <v>36.25</v>
      </c>
      <c r="B24" s="10">
        <f t="shared" si="0"/>
        <v>1</v>
      </c>
      <c r="C24" s="13">
        <f t="shared" si="1"/>
        <v>1866.55</v>
      </c>
      <c r="D24" s="13"/>
      <c r="E24" s="11">
        <f t="shared" si="2"/>
        <v>261.31700000000001</v>
      </c>
      <c r="F24" s="16">
        <f t="shared" si="3"/>
        <v>2127.8670000000002</v>
      </c>
      <c r="G24" s="11">
        <f t="shared" si="4"/>
        <v>85.114680000000007</v>
      </c>
      <c r="H24" s="11">
        <f t="shared" si="5"/>
        <v>106.39335000000001</v>
      </c>
      <c r="I24" s="11">
        <f t="shared" si="6"/>
        <v>2212.9816800000003</v>
      </c>
      <c r="J24" s="11">
        <f t="shared" si="7"/>
        <v>2234.26035</v>
      </c>
    </row>
    <row r="25" spans="1:10" s="12" customFormat="1" x14ac:dyDescent="0.3">
      <c r="A25" s="14"/>
      <c r="B25" s="14"/>
      <c r="C25" s="14"/>
      <c r="D25" s="14"/>
      <c r="E25" s="14"/>
      <c r="F25" s="15"/>
      <c r="G25" s="14"/>
      <c r="H25" s="14"/>
      <c r="I25" s="14"/>
    </row>
    <row r="26" spans="1:10" s="12" customFormat="1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0" s="12" customFormat="1" x14ac:dyDescent="0.3">
      <c r="A27" s="14"/>
      <c r="B27" s="14"/>
      <c r="C27" s="14"/>
      <c r="D27" s="14"/>
      <c r="E27" s="14"/>
      <c r="F27" s="14"/>
      <c r="G27" s="14"/>
      <c r="H27" s="14"/>
      <c r="I27" s="14"/>
    </row>
    <row r="28" spans="1:10" x14ac:dyDescent="0.3">
      <c r="A28" s="5"/>
      <c r="B28" s="5"/>
      <c r="C28" s="5"/>
      <c r="D28" s="5"/>
      <c r="E28" s="5"/>
      <c r="F28" s="5"/>
      <c r="G28" s="5"/>
      <c r="H28" s="5"/>
      <c r="I28" s="5"/>
    </row>
    <row r="29" spans="1:10" x14ac:dyDescent="0.3">
      <c r="A29" s="5"/>
      <c r="B29" s="5"/>
      <c r="C29" s="5"/>
      <c r="D29" s="5"/>
      <c r="E29" s="5"/>
      <c r="F29" s="5"/>
      <c r="G29" s="5"/>
      <c r="H29" s="5"/>
      <c r="I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5"/>
    </row>
    <row r="32" spans="1:10" x14ac:dyDescent="0.3">
      <c r="A32" s="5"/>
      <c r="B32" s="5"/>
      <c r="C32" s="5"/>
      <c r="D32" s="5"/>
      <c r="E32" s="5"/>
      <c r="F32" s="5"/>
      <c r="G32" s="5"/>
      <c r="H32" s="5"/>
      <c r="I32" s="5"/>
    </row>
  </sheetData>
  <mergeCells count="3">
    <mergeCell ref="A1:B1"/>
    <mergeCell ref="A2:B2"/>
    <mergeCell ref="A3:B3"/>
  </mergeCells>
  <pageMargins left="0.7" right="0.7" top="0.75" bottom="0.75" header="0.3" footer="0.3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Palkkalaskelma</vt:lpstr>
      <vt:lpstr>Kok.lisä 0 vuotta</vt:lpstr>
      <vt:lpstr>Kok.lisä 3 vuotta</vt:lpstr>
      <vt:lpstr>Kok.lisä 6 vuotta</vt:lpstr>
      <vt:lpstr>Kok.lisä 9 vuotta</vt:lpstr>
    </vt:vector>
  </TitlesOfParts>
  <Company>SPR Järjestöt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Riska Charlotta</cp:lastModifiedBy>
  <cp:lastPrinted>2019-04-11T08:59:45Z</cp:lastPrinted>
  <dcterms:created xsi:type="dcterms:W3CDTF">2015-04-27T09:48:37Z</dcterms:created>
  <dcterms:modified xsi:type="dcterms:W3CDTF">2025-09-30T09:13:25Z</dcterms:modified>
</cp:coreProperties>
</file>